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es 4\Documents\Chemie\Budget\2019\Budget 2019\"/>
    </mc:Choice>
  </mc:AlternateContent>
  <xr:revisionPtr revIDLastSave="0" documentId="13_ncr:1_{DD67ACC3-4C77-4F72-8034-8242A60BCED6}" xr6:coauthVersionLast="40" xr6:coauthVersionMax="40" xr10:uidLastSave="{00000000-0000-0000-0000-000000000000}"/>
  <bookViews>
    <workbookView xWindow="-120" yWindow="-120" windowWidth="20730" windowHeight="11160" xr2:uid="{5BA51AE1-D802-4C48-9849-4B5E2AB38078}"/>
  </bookViews>
  <sheets>
    <sheet name="Actual Sales" sheetId="3" r:id="rId1"/>
    <sheet name="Sheet1" sheetId="1" r:id="rId2"/>
    <sheet name="Forecast Draft" sheetId="2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4" i="1" l="1"/>
  <c r="M22" i="1"/>
  <c r="L22" i="1"/>
  <c r="K22" i="1"/>
  <c r="G53" i="1"/>
  <c r="P46" i="2"/>
  <c r="I171" i="2" l="1"/>
  <c r="H64" i="1"/>
  <c r="C171" i="2" l="1"/>
  <c r="F165" i="2"/>
  <c r="E165" i="2"/>
  <c r="D165" i="2"/>
  <c r="C165" i="2"/>
  <c r="F164" i="2"/>
  <c r="F166" i="2" s="1"/>
  <c r="E164" i="2"/>
  <c r="E166" i="2" s="1"/>
  <c r="D164" i="2"/>
  <c r="C164" i="2"/>
  <c r="F163" i="2"/>
  <c r="E163" i="2"/>
  <c r="D163" i="2"/>
  <c r="D166" i="2" s="1"/>
  <c r="C163" i="2"/>
  <c r="C166" i="2" s="1"/>
  <c r="F161" i="2"/>
  <c r="E161" i="2"/>
  <c r="D161" i="2"/>
  <c r="C161" i="2"/>
  <c r="H160" i="2"/>
  <c r="H165" i="2" s="1"/>
  <c r="G160" i="2"/>
  <c r="G165" i="2" s="1"/>
  <c r="H159" i="2"/>
  <c r="H164" i="2" s="1"/>
  <c r="G159" i="2"/>
  <c r="G164" i="2" s="1"/>
  <c r="H158" i="2"/>
  <c r="G158" i="2"/>
  <c r="P151" i="2"/>
  <c r="O151" i="2"/>
  <c r="N151" i="2"/>
  <c r="M151" i="2"/>
  <c r="P150" i="2"/>
  <c r="O150" i="2"/>
  <c r="N150" i="2"/>
  <c r="M150" i="2"/>
  <c r="P149" i="2"/>
  <c r="P152" i="2" s="1"/>
  <c r="O149" i="2"/>
  <c r="N149" i="2"/>
  <c r="M149" i="2"/>
  <c r="M152" i="2" s="1"/>
  <c r="P147" i="2"/>
  <c r="O147" i="2"/>
  <c r="N147" i="2"/>
  <c r="M147" i="2"/>
  <c r="R146" i="2"/>
  <c r="R151" i="2" s="1"/>
  <c r="Q146" i="2"/>
  <c r="Q151" i="2" s="1"/>
  <c r="R145" i="2"/>
  <c r="R150" i="2" s="1"/>
  <c r="Q145" i="2"/>
  <c r="Q150" i="2" s="1"/>
  <c r="R144" i="2"/>
  <c r="Q144" i="2"/>
  <c r="Q149" i="2" s="1"/>
  <c r="F152" i="2"/>
  <c r="E152" i="2"/>
  <c r="D152" i="2"/>
  <c r="C152" i="2"/>
  <c r="F151" i="2"/>
  <c r="E151" i="2"/>
  <c r="D151" i="2"/>
  <c r="C151" i="2"/>
  <c r="F150" i="2"/>
  <c r="E150" i="2"/>
  <c r="D150" i="2"/>
  <c r="C150" i="2"/>
  <c r="C153" i="2" s="1"/>
  <c r="F148" i="2"/>
  <c r="E148" i="2"/>
  <c r="D148" i="2"/>
  <c r="C148" i="2"/>
  <c r="H147" i="2"/>
  <c r="H152" i="2" s="1"/>
  <c r="G147" i="2"/>
  <c r="G152" i="2" s="1"/>
  <c r="H146" i="2"/>
  <c r="H151" i="2" s="1"/>
  <c r="G146" i="2"/>
  <c r="G151" i="2" s="1"/>
  <c r="H145" i="2"/>
  <c r="G145" i="2"/>
  <c r="P138" i="2"/>
  <c r="O138" i="2"/>
  <c r="N138" i="2"/>
  <c r="M138" i="2"/>
  <c r="P137" i="2"/>
  <c r="O137" i="2"/>
  <c r="N137" i="2"/>
  <c r="M137" i="2"/>
  <c r="P136" i="2"/>
  <c r="P139" i="2" s="1"/>
  <c r="O136" i="2"/>
  <c r="O139" i="2" s="1"/>
  <c r="N136" i="2"/>
  <c r="M136" i="2"/>
  <c r="H161" i="2" l="1"/>
  <c r="N152" i="2"/>
  <c r="R147" i="2"/>
  <c r="G161" i="2"/>
  <c r="G163" i="2"/>
  <c r="G166" i="2" s="1"/>
  <c r="H163" i="2"/>
  <c r="H166" i="2" s="1"/>
  <c r="M139" i="2"/>
  <c r="E153" i="2"/>
  <c r="N139" i="2"/>
  <c r="F153" i="2"/>
  <c r="Q152" i="2"/>
  <c r="O152" i="2"/>
  <c r="D153" i="2"/>
  <c r="R149" i="2"/>
  <c r="R152" i="2" s="1"/>
  <c r="Q147" i="2"/>
  <c r="G148" i="2"/>
  <c r="H148" i="2"/>
  <c r="H150" i="2"/>
  <c r="H153" i="2" s="1"/>
  <c r="G150" i="2"/>
  <c r="G153" i="2" s="1"/>
  <c r="F138" i="2"/>
  <c r="E138" i="2"/>
  <c r="D138" i="2"/>
  <c r="C138" i="2"/>
  <c r="F137" i="2"/>
  <c r="E137" i="2"/>
  <c r="D137" i="2"/>
  <c r="C137" i="2"/>
  <c r="F136" i="2"/>
  <c r="F139" i="2" s="1"/>
  <c r="E136" i="2"/>
  <c r="D136" i="2"/>
  <c r="C136" i="2"/>
  <c r="P125" i="2"/>
  <c r="O125" i="2"/>
  <c r="N125" i="2"/>
  <c r="M125" i="2"/>
  <c r="P124" i="2"/>
  <c r="O124" i="2"/>
  <c r="N124" i="2"/>
  <c r="M124" i="2"/>
  <c r="P123" i="2"/>
  <c r="O123" i="2"/>
  <c r="N123" i="2"/>
  <c r="N126" i="2" s="1"/>
  <c r="M123" i="2"/>
  <c r="M126" i="2" s="1"/>
  <c r="F125" i="2"/>
  <c r="E125" i="2"/>
  <c r="D125" i="2"/>
  <c r="C125" i="2"/>
  <c r="F124" i="2"/>
  <c r="E124" i="2"/>
  <c r="D124" i="2"/>
  <c r="C124" i="2"/>
  <c r="F123" i="2"/>
  <c r="E123" i="2"/>
  <c r="D123" i="2"/>
  <c r="C123" i="2"/>
  <c r="P111" i="2"/>
  <c r="O111" i="2"/>
  <c r="N111" i="2"/>
  <c r="M111" i="2"/>
  <c r="P110" i="2"/>
  <c r="O110" i="2"/>
  <c r="N110" i="2"/>
  <c r="M110" i="2"/>
  <c r="P109" i="2"/>
  <c r="O109" i="2"/>
  <c r="N109" i="2"/>
  <c r="M109" i="2"/>
  <c r="F111" i="2"/>
  <c r="E111" i="2"/>
  <c r="D111" i="2"/>
  <c r="C111" i="2"/>
  <c r="F110" i="2"/>
  <c r="E110" i="2"/>
  <c r="D110" i="2"/>
  <c r="C110" i="2"/>
  <c r="F109" i="2"/>
  <c r="E109" i="2"/>
  <c r="D109" i="2"/>
  <c r="C109" i="2"/>
  <c r="P96" i="2"/>
  <c r="O96" i="2"/>
  <c r="N96" i="2"/>
  <c r="M96" i="2"/>
  <c r="P95" i="2"/>
  <c r="O95" i="2"/>
  <c r="N95" i="2"/>
  <c r="M95" i="2"/>
  <c r="P94" i="2"/>
  <c r="O94" i="2"/>
  <c r="N94" i="2"/>
  <c r="M94" i="2"/>
  <c r="F96" i="2"/>
  <c r="E96" i="2"/>
  <c r="D96" i="2"/>
  <c r="C96" i="2"/>
  <c r="F95" i="2"/>
  <c r="E95" i="2"/>
  <c r="D95" i="2"/>
  <c r="C95" i="2"/>
  <c r="F94" i="2"/>
  <c r="E94" i="2"/>
  <c r="D94" i="2"/>
  <c r="C94" i="2"/>
  <c r="P82" i="2"/>
  <c r="O82" i="2"/>
  <c r="N82" i="2"/>
  <c r="M82" i="2"/>
  <c r="P81" i="2"/>
  <c r="O81" i="2"/>
  <c r="N81" i="2"/>
  <c r="M81" i="2"/>
  <c r="P80" i="2"/>
  <c r="O80" i="2"/>
  <c r="N80" i="2"/>
  <c r="M80" i="2"/>
  <c r="F82" i="2"/>
  <c r="E82" i="2"/>
  <c r="D82" i="2"/>
  <c r="C82" i="2"/>
  <c r="F81" i="2"/>
  <c r="E81" i="2"/>
  <c r="D81" i="2"/>
  <c r="C81" i="2"/>
  <c r="F80" i="2"/>
  <c r="E80" i="2"/>
  <c r="D80" i="2"/>
  <c r="C80" i="2"/>
  <c r="O59" i="2"/>
  <c r="N59" i="2"/>
  <c r="M59" i="2"/>
  <c r="L59" i="2"/>
  <c r="O58" i="2"/>
  <c r="N58" i="2"/>
  <c r="M58" i="2"/>
  <c r="L58" i="2"/>
  <c r="O57" i="2"/>
  <c r="N57" i="2"/>
  <c r="M57" i="2"/>
  <c r="L57" i="2"/>
  <c r="F43" i="2"/>
  <c r="E43" i="2"/>
  <c r="D43" i="2"/>
  <c r="C43" i="2"/>
  <c r="F42" i="2"/>
  <c r="E42" i="2"/>
  <c r="D42" i="2"/>
  <c r="C42" i="2"/>
  <c r="F41" i="2"/>
  <c r="F171" i="2" s="1"/>
  <c r="E41" i="2"/>
  <c r="E171" i="2" s="1"/>
  <c r="D41" i="2"/>
  <c r="D171" i="2" s="1"/>
  <c r="C41" i="2"/>
  <c r="D153" i="3"/>
  <c r="C153" i="3"/>
  <c r="D13" i="1"/>
  <c r="O126" i="2" l="1"/>
  <c r="P126" i="2"/>
  <c r="C139" i="2"/>
  <c r="E139" i="2"/>
  <c r="D139" i="2"/>
  <c r="M112" i="2"/>
  <c r="N112" i="2"/>
  <c r="O112" i="2" l="1"/>
  <c r="P112" i="2"/>
  <c r="Q127" i="3" l="1"/>
  <c r="R127" i="3"/>
  <c r="R131" i="3" s="1"/>
  <c r="Q128" i="3"/>
  <c r="R128" i="3"/>
  <c r="Q129" i="3"/>
  <c r="R129" i="3"/>
  <c r="R133" i="3" s="1"/>
  <c r="M130" i="3"/>
  <c r="N130" i="3"/>
  <c r="O130" i="3"/>
  <c r="P130" i="3"/>
  <c r="Q130" i="3"/>
  <c r="M131" i="3"/>
  <c r="N131" i="3"/>
  <c r="O131" i="3"/>
  <c r="P131" i="3"/>
  <c r="Q131" i="3"/>
  <c r="M132" i="3"/>
  <c r="N132" i="3"/>
  <c r="O132" i="3"/>
  <c r="P132" i="3"/>
  <c r="Q132" i="3"/>
  <c r="M133" i="3"/>
  <c r="N133" i="3"/>
  <c r="O133" i="3"/>
  <c r="P133" i="3"/>
  <c r="Q133" i="3"/>
  <c r="F133" i="3"/>
  <c r="E133" i="3"/>
  <c r="D133" i="3"/>
  <c r="C133" i="3"/>
  <c r="F132" i="3"/>
  <c r="E132" i="3"/>
  <c r="D132" i="3"/>
  <c r="C132" i="3"/>
  <c r="F131" i="3"/>
  <c r="E131" i="3"/>
  <c r="D131" i="3"/>
  <c r="C131" i="3"/>
  <c r="F130" i="3"/>
  <c r="E130" i="3"/>
  <c r="D130" i="3"/>
  <c r="C130" i="3"/>
  <c r="H129" i="3"/>
  <c r="H133" i="3" s="1"/>
  <c r="G129" i="3"/>
  <c r="G133" i="3" s="1"/>
  <c r="H128" i="3"/>
  <c r="H132" i="3" s="1"/>
  <c r="G128" i="3"/>
  <c r="G132" i="3" s="1"/>
  <c r="H127" i="3"/>
  <c r="H131" i="3" s="1"/>
  <c r="G127" i="3"/>
  <c r="G131" i="3" s="1"/>
  <c r="P121" i="3"/>
  <c r="O121" i="3"/>
  <c r="N121" i="3"/>
  <c r="M121" i="3"/>
  <c r="P120" i="3"/>
  <c r="O120" i="3"/>
  <c r="N120" i="3"/>
  <c r="M120" i="3"/>
  <c r="P119" i="3"/>
  <c r="O119" i="3"/>
  <c r="N119" i="3"/>
  <c r="M119" i="3"/>
  <c r="P118" i="3"/>
  <c r="O118" i="3"/>
  <c r="N118" i="3"/>
  <c r="M118" i="3"/>
  <c r="F121" i="3"/>
  <c r="E121" i="3"/>
  <c r="D121" i="3"/>
  <c r="C121" i="3"/>
  <c r="F120" i="3"/>
  <c r="E120" i="3"/>
  <c r="D120" i="3"/>
  <c r="C120" i="3"/>
  <c r="F119" i="3"/>
  <c r="E119" i="3"/>
  <c r="D119" i="3"/>
  <c r="C119" i="3"/>
  <c r="F118" i="3"/>
  <c r="E118" i="3"/>
  <c r="D118" i="3"/>
  <c r="C118" i="3"/>
  <c r="P109" i="3"/>
  <c r="O109" i="3"/>
  <c r="N109" i="3"/>
  <c r="M109" i="3"/>
  <c r="P108" i="3"/>
  <c r="O108" i="3"/>
  <c r="N108" i="3"/>
  <c r="M108" i="3"/>
  <c r="P107" i="3"/>
  <c r="O107" i="3"/>
  <c r="N107" i="3"/>
  <c r="M107" i="3"/>
  <c r="P106" i="3"/>
  <c r="O106" i="3"/>
  <c r="N106" i="3"/>
  <c r="M106" i="3"/>
  <c r="F109" i="3"/>
  <c r="E109" i="3"/>
  <c r="D109" i="3"/>
  <c r="C109" i="3"/>
  <c r="F108" i="3"/>
  <c r="E108" i="3"/>
  <c r="D108" i="3"/>
  <c r="C108" i="3"/>
  <c r="F107" i="3"/>
  <c r="E107" i="3"/>
  <c r="D107" i="3"/>
  <c r="C107" i="3"/>
  <c r="F106" i="3"/>
  <c r="E106" i="3"/>
  <c r="D106" i="3"/>
  <c r="C106" i="3"/>
  <c r="R130" i="3" l="1"/>
  <c r="R132" i="3"/>
  <c r="G130" i="3"/>
  <c r="H130" i="3"/>
  <c r="F152" i="3" l="1"/>
  <c r="E152" i="3"/>
  <c r="D152" i="3"/>
  <c r="C152" i="3"/>
  <c r="F151" i="3"/>
  <c r="E151" i="3"/>
  <c r="D151" i="3"/>
  <c r="C151" i="3"/>
  <c r="F150" i="3"/>
  <c r="E150" i="3"/>
  <c r="D150" i="3"/>
  <c r="C150" i="3"/>
  <c r="P98" i="3"/>
  <c r="O98" i="3"/>
  <c r="N98" i="3"/>
  <c r="M98" i="3"/>
  <c r="P97" i="3"/>
  <c r="O97" i="3"/>
  <c r="N97" i="3"/>
  <c r="M97" i="3"/>
  <c r="P96" i="3"/>
  <c r="O96" i="3"/>
  <c r="N96" i="3"/>
  <c r="M96" i="3"/>
  <c r="F98" i="3"/>
  <c r="E98" i="3"/>
  <c r="D98" i="3"/>
  <c r="C98" i="3"/>
  <c r="F97" i="3"/>
  <c r="E97" i="3"/>
  <c r="D97" i="3"/>
  <c r="C97" i="3"/>
  <c r="F96" i="3"/>
  <c r="E96" i="3"/>
  <c r="D96" i="3"/>
  <c r="C96" i="3"/>
  <c r="P87" i="3"/>
  <c r="O87" i="3"/>
  <c r="N87" i="3"/>
  <c r="M87" i="3"/>
  <c r="P86" i="3"/>
  <c r="O86" i="3"/>
  <c r="N86" i="3"/>
  <c r="M86" i="3"/>
  <c r="P85" i="3"/>
  <c r="O85" i="3"/>
  <c r="N85" i="3"/>
  <c r="M85" i="3"/>
  <c r="F87" i="3"/>
  <c r="E87" i="3"/>
  <c r="D87" i="3"/>
  <c r="C87" i="3"/>
  <c r="F86" i="3"/>
  <c r="E86" i="3"/>
  <c r="D86" i="3"/>
  <c r="C86" i="3"/>
  <c r="F85" i="3"/>
  <c r="E85" i="3"/>
  <c r="D85" i="3"/>
  <c r="C85" i="3"/>
  <c r="P76" i="3"/>
  <c r="O76" i="3"/>
  <c r="N76" i="3"/>
  <c r="M76" i="3"/>
  <c r="P75" i="3"/>
  <c r="O75" i="3"/>
  <c r="N75" i="3"/>
  <c r="M75" i="3"/>
  <c r="P74" i="3"/>
  <c r="O74" i="3"/>
  <c r="N74" i="3"/>
  <c r="M74" i="3"/>
  <c r="F76" i="3"/>
  <c r="E76" i="3"/>
  <c r="D76" i="3"/>
  <c r="F75" i="3"/>
  <c r="E75" i="3"/>
  <c r="D75" i="3"/>
  <c r="F74" i="3"/>
  <c r="E74" i="3"/>
  <c r="D74" i="3"/>
  <c r="C76" i="3"/>
  <c r="C75" i="3"/>
  <c r="C74" i="3"/>
  <c r="F42" i="3"/>
  <c r="E42" i="3"/>
  <c r="D42" i="3"/>
  <c r="C42" i="3"/>
  <c r="F41" i="3"/>
  <c r="E41" i="3"/>
  <c r="D41" i="3"/>
  <c r="C41" i="3"/>
  <c r="F40" i="3"/>
  <c r="E40" i="3"/>
  <c r="D40" i="3"/>
  <c r="D43" i="3" s="1"/>
  <c r="C40" i="3"/>
  <c r="P149" i="3"/>
  <c r="O149" i="3"/>
  <c r="N149" i="3"/>
  <c r="M149" i="3"/>
  <c r="F149" i="3"/>
  <c r="E149" i="3"/>
  <c r="D149" i="3"/>
  <c r="C149" i="3"/>
  <c r="R148" i="3"/>
  <c r="Q148" i="3"/>
  <c r="H148" i="3"/>
  <c r="G148" i="3"/>
  <c r="R147" i="3"/>
  <c r="Q147" i="3"/>
  <c r="H147" i="3"/>
  <c r="G147" i="3"/>
  <c r="R146" i="3"/>
  <c r="R149" i="3" s="1"/>
  <c r="Q146" i="3"/>
  <c r="Q149" i="3" s="1"/>
  <c r="H146" i="3"/>
  <c r="G146" i="3"/>
  <c r="P141" i="3"/>
  <c r="O141" i="3"/>
  <c r="N141" i="3"/>
  <c r="M141" i="3"/>
  <c r="F141" i="3"/>
  <c r="E141" i="3"/>
  <c r="D141" i="3"/>
  <c r="C141" i="3"/>
  <c r="R140" i="3"/>
  <c r="Q140" i="3"/>
  <c r="H140" i="3"/>
  <c r="G140" i="3"/>
  <c r="R139" i="3"/>
  <c r="Q139" i="3"/>
  <c r="H139" i="3"/>
  <c r="G139" i="3"/>
  <c r="G151" i="3" s="1"/>
  <c r="R138" i="3"/>
  <c r="R141" i="3" s="1"/>
  <c r="Q138" i="3"/>
  <c r="Q141" i="3" s="1"/>
  <c r="H138" i="3"/>
  <c r="H141" i="3" s="1"/>
  <c r="G138" i="3"/>
  <c r="G141" i="3" s="1"/>
  <c r="R117" i="3"/>
  <c r="R121" i="3" s="1"/>
  <c r="Q117" i="3"/>
  <c r="Q121" i="3" s="1"/>
  <c r="H117" i="3"/>
  <c r="H121" i="3" s="1"/>
  <c r="G117" i="3"/>
  <c r="G121" i="3" s="1"/>
  <c r="R116" i="3"/>
  <c r="Q116" i="3"/>
  <c r="H116" i="3"/>
  <c r="G116" i="3"/>
  <c r="R115" i="3"/>
  <c r="R119" i="3" s="1"/>
  <c r="Q115" i="3"/>
  <c r="Q119" i="3" s="1"/>
  <c r="H115" i="3"/>
  <c r="H119" i="3" s="1"/>
  <c r="G115" i="3"/>
  <c r="G119" i="3" s="1"/>
  <c r="R105" i="3"/>
  <c r="R109" i="3" s="1"/>
  <c r="Q105" i="3"/>
  <c r="Q109" i="3" s="1"/>
  <c r="H105" i="3"/>
  <c r="H109" i="3" s="1"/>
  <c r="G105" i="3"/>
  <c r="G109" i="3" s="1"/>
  <c r="R104" i="3"/>
  <c r="R108" i="3" s="1"/>
  <c r="Q104" i="3"/>
  <c r="Q108" i="3" s="1"/>
  <c r="H104" i="3"/>
  <c r="H108" i="3" s="1"/>
  <c r="G104" i="3"/>
  <c r="G108" i="3" s="1"/>
  <c r="R103" i="3"/>
  <c r="Q103" i="3"/>
  <c r="H103" i="3"/>
  <c r="G103" i="3"/>
  <c r="P95" i="3"/>
  <c r="O95" i="3"/>
  <c r="N95" i="3"/>
  <c r="M95" i="3"/>
  <c r="F95" i="3"/>
  <c r="E95" i="3"/>
  <c r="D95" i="3"/>
  <c r="C95" i="3"/>
  <c r="R94" i="3"/>
  <c r="R98" i="3" s="1"/>
  <c r="Q94" i="3"/>
  <c r="Q98" i="3" s="1"/>
  <c r="H94" i="3"/>
  <c r="H98" i="3" s="1"/>
  <c r="G94" i="3"/>
  <c r="G98" i="3" s="1"/>
  <c r="R93" i="3"/>
  <c r="R97" i="3" s="1"/>
  <c r="Q93" i="3"/>
  <c r="Q97" i="3" s="1"/>
  <c r="H93" i="3"/>
  <c r="H97" i="3" s="1"/>
  <c r="G93" i="3"/>
  <c r="G97" i="3" s="1"/>
  <c r="R92" i="3"/>
  <c r="R96" i="3" s="1"/>
  <c r="Q92" i="3"/>
  <c r="Q96" i="3" s="1"/>
  <c r="H92" i="3"/>
  <c r="H96" i="3" s="1"/>
  <c r="G92" i="3"/>
  <c r="G96" i="3" s="1"/>
  <c r="P84" i="3"/>
  <c r="O84" i="3"/>
  <c r="N84" i="3"/>
  <c r="M84" i="3"/>
  <c r="F84" i="3"/>
  <c r="E84" i="3"/>
  <c r="D84" i="3"/>
  <c r="C84" i="3"/>
  <c r="R83" i="3"/>
  <c r="R87" i="3" s="1"/>
  <c r="Q83" i="3"/>
  <c r="Q87" i="3" s="1"/>
  <c r="H83" i="3"/>
  <c r="H87" i="3" s="1"/>
  <c r="G83" i="3"/>
  <c r="G87" i="3" s="1"/>
  <c r="R82" i="3"/>
  <c r="R86" i="3" s="1"/>
  <c r="Q82" i="3"/>
  <c r="Q86" i="3" s="1"/>
  <c r="H82" i="3"/>
  <c r="H86" i="3" s="1"/>
  <c r="G82" i="3"/>
  <c r="G86" i="3" s="1"/>
  <c r="R81" i="3"/>
  <c r="R84" i="3" s="1"/>
  <c r="Q81" i="3"/>
  <c r="Q84" i="3" s="1"/>
  <c r="H81" i="3"/>
  <c r="H84" i="3" s="1"/>
  <c r="G81" i="3"/>
  <c r="G85" i="3" s="1"/>
  <c r="P73" i="3"/>
  <c r="O73" i="3"/>
  <c r="N73" i="3"/>
  <c r="M73" i="3"/>
  <c r="F73" i="3"/>
  <c r="E73" i="3"/>
  <c r="D73" i="3"/>
  <c r="C73" i="3"/>
  <c r="R72" i="3"/>
  <c r="R76" i="3" s="1"/>
  <c r="Q72" i="3"/>
  <c r="Q76" i="3" s="1"/>
  <c r="H72" i="3"/>
  <c r="H76" i="3" s="1"/>
  <c r="G72" i="3"/>
  <c r="G76" i="3" s="1"/>
  <c r="R71" i="3"/>
  <c r="R75" i="3" s="1"/>
  <c r="Q71" i="3"/>
  <c r="Q75" i="3" s="1"/>
  <c r="H71" i="3"/>
  <c r="H75" i="3" s="1"/>
  <c r="G71" i="3"/>
  <c r="G75" i="3" s="1"/>
  <c r="R70" i="3"/>
  <c r="R73" i="3" s="1"/>
  <c r="Q70" i="3"/>
  <c r="Q73" i="3" s="1"/>
  <c r="H70" i="3"/>
  <c r="H73" i="3" s="1"/>
  <c r="G70" i="3"/>
  <c r="G74" i="3" s="1"/>
  <c r="F63" i="3"/>
  <c r="E63" i="3"/>
  <c r="D63" i="3"/>
  <c r="C63" i="3"/>
  <c r="F62" i="3"/>
  <c r="E62" i="3"/>
  <c r="D62" i="3"/>
  <c r="C62" i="3"/>
  <c r="F61" i="3"/>
  <c r="E61" i="3"/>
  <c r="E64" i="3" s="1"/>
  <c r="D61" i="3"/>
  <c r="D64" i="3" s="1"/>
  <c r="C61" i="3"/>
  <c r="O60" i="3"/>
  <c r="N60" i="3"/>
  <c r="M60" i="3"/>
  <c r="L60" i="3"/>
  <c r="O59" i="3"/>
  <c r="N59" i="3"/>
  <c r="M59" i="3"/>
  <c r="L59" i="3"/>
  <c r="F59" i="3"/>
  <c r="E59" i="3"/>
  <c r="D59" i="3"/>
  <c r="C59" i="3"/>
  <c r="O58" i="3"/>
  <c r="N58" i="3"/>
  <c r="M58" i="3"/>
  <c r="L58" i="3"/>
  <c r="H58" i="3"/>
  <c r="G58" i="3"/>
  <c r="H57" i="3"/>
  <c r="G57" i="3"/>
  <c r="O56" i="3"/>
  <c r="N56" i="3"/>
  <c r="M56" i="3"/>
  <c r="L56" i="3"/>
  <c r="H56" i="3"/>
  <c r="G56" i="3"/>
  <c r="Q55" i="3"/>
  <c r="P55" i="3"/>
  <c r="Q54" i="3"/>
  <c r="P54" i="3"/>
  <c r="Q53" i="3"/>
  <c r="P53" i="3"/>
  <c r="F50" i="3"/>
  <c r="E50" i="3"/>
  <c r="D50" i="3"/>
  <c r="C50" i="3"/>
  <c r="H49" i="3"/>
  <c r="H63" i="3" s="1"/>
  <c r="G49" i="3"/>
  <c r="G63" i="3" s="1"/>
  <c r="O48" i="3"/>
  <c r="N48" i="3"/>
  <c r="M48" i="3"/>
  <c r="L48" i="3"/>
  <c r="H48" i="3"/>
  <c r="H62" i="3" s="1"/>
  <c r="G48" i="3"/>
  <c r="G62" i="3" s="1"/>
  <c r="Q47" i="3"/>
  <c r="P47" i="3"/>
  <c r="H47" i="3"/>
  <c r="G47" i="3"/>
  <c r="Q46" i="3"/>
  <c r="P46" i="3"/>
  <c r="Q45" i="3"/>
  <c r="P45" i="3"/>
  <c r="O39" i="3"/>
  <c r="N39" i="3"/>
  <c r="M39" i="3"/>
  <c r="L39" i="3"/>
  <c r="Q38" i="3"/>
  <c r="P38" i="3"/>
  <c r="F38" i="3"/>
  <c r="E38" i="3"/>
  <c r="D38" i="3"/>
  <c r="C38" i="3"/>
  <c r="Q37" i="3"/>
  <c r="P37" i="3"/>
  <c r="H37" i="3"/>
  <c r="G37" i="3"/>
  <c r="Q36" i="3"/>
  <c r="P36" i="3"/>
  <c r="H36" i="3"/>
  <c r="G36" i="3"/>
  <c r="H35" i="3"/>
  <c r="G35" i="3"/>
  <c r="O30" i="3"/>
  <c r="N30" i="3"/>
  <c r="M30" i="3"/>
  <c r="L30" i="3"/>
  <c r="F30" i="3"/>
  <c r="E30" i="3"/>
  <c r="D30" i="3"/>
  <c r="C30" i="3"/>
  <c r="Q29" i="3"/>
  <c r="P29" i="3"/>
  <c r="H29" i="3"/>
  <c r="G29" i="3"/>
  <c r="Q28" i="3"/>
  <c r="P28" i="3"/>
  <c r="H28" i="3"/>
  <c r="G28" i="3"/>
  <c r="Q27" i="3"/>
  <c r="P27" i="3"/>
  <c r="H27" i="3"/>
  <c r="H30" i="3" s="1"/>
  <c r="G27" i="3"/>
  <c r="O22" i="3"/>
  <c r="N22" i="3"/>
  <c r="M22" i="3"/>
  <c r="L22" i="3"/>
  <c r="F22" i="3"/>
  <c r="E22" i="3"/>
  <c r="D22" i="3"/>
  <c r="C22" i="3"/>
  <c r="Q21" i="3"/>
  <c r="P21" i="3"/>
  <c r="H21" i="3"/>
  <c r="G21" i="3"/>
  <c r="Q20" i="3"/>
  <c r="P20" i="3"/>
  <c r="H20" i="3"/>
  <c r="G20" i="3"/>
  <c r="Q19" i="3"/>
  <c r="P19" i="3"/>
  <c r="H19" i="3"/>
  <c r="G19" i="3"/>
  <c r="O15" i="3"/>
  <c r="N15" i="3"/>
  <c r="M15" i="3"/>
  <c r="L15" i="3"/>
  <c r="F15" i="3"/>
  <c r="E15" i="3"/>
  <c r="D15" i="3"/>
  <c r="C15" i="3"/>
  <c r="Q14" i="3"/>
  <c r="P14" i="3"/>
  <c r="H14" i="3"/>
  <c r="G14" i="3"/>
  <c r="Q13" i="3"/>
  <c r="P13" i="3"/>
  <c r="H13" i="3"/>
  <c r="G13" i="3"/>
  <c r="Q12" i="3"/>
  <c r="P12" i="3"/>
  <c r="H12" i="3"/>
  <c r="G12" i="3"/>
  <c r="O8" i="3"/>
  <c r="N8" i="3"/>
  <c r="M8" i="3"/>
  <c r="L8" i="3"/>
  <c r="F8" i="3"/>
  <c r="E8" i="3"/>
  <c r="D8" i="3"/>
  <c r="C8" i="3"/>
  <c r="Q7" i="3"/>
  <c r="P7" i="3"/>
  <c r="H7" i="3"/>
  <c r="G7" i="3"/>
  <c r="Q6" i="3"/>
  <c r="P6" i="3"/>
  <c r="H6" i="3"/>
  <c r="G6" i="3"/>
  <c r="Q5" i="3"/>
  <c r="P5" i="3"/>
  <c r="H5" i="3"/>
  <c r="H8" i="3" s="1"/>
  <c r="G5" i="3"/>
  <c r="G8" i="3" s="1"/>
  <c r="P134" i="2"/>
  <c r="O134" i="2"/>
  <c r="N134" i="2"/>
  <c r="M134" i="2"/>
  <c r="R133" i="2"/>
  <c r="R138" i="2" s="1"/>
  <c r="Q133" i="2"/>
  <c r="Q138" i="2" s="1"/>
  <c r="R132" i="2"/>
  <c r="R137" i="2" s="1"/>
  <c r="Q132" i="2"/>
  <c r="Q137" i="2" s="1"/>
  <c r="R131" i="2"/>
  <c r="R136" i="2" s="1"/>
  <c r="Q131" i="2"/>
  <c r="Q136" i="2" s="1"/>
  <c r="Q139" i="2" l="1"/>
  <c r="R139" i="2"/>
  <c r="C157" i="3"/>
  <c r="G150" i="3"/>
  <c r="H151" i="3"/>
  <c r="D156" i="3"/>
  <c r="D157" i="3"/>
  <c r="D158" i="3"/>
  <c r="H150" i="3"/>
  <c r="C158" i="3"/>
  <c r="E156" i="3"/>
  <c r="E157" i="3"/>
  <c r="E158" i="3"/>
  <c r="C156" i="3"/>
  <c r="F156" i="3"/>
  <c r="F157" i="3"/>
  <c r="F158" i="3"/>
  <c r="G107" i="3"/>
  <c r="G106" i="3"/>
  <c r="H106" i="3"/>
  <c r="H107" i="3"/>
  <c r="Q107" i="3"/>
  <c r="Q106" i="3"/>
  <c r="R106" i="3"/>
  <c r="R107" i="3"/>
  <c r="C64" i="3"/>
  <c r="H149" i="3"/>
  <c r="G152" i="3"/>
  <c r="H152" i="3"/>
  <c r="G120" i="3"/>
  <c r="G118" i="3"/>
  <c r="H120" i="3"/>
  <c r="H118" i="3"/>
  <c r="Q120" i="3"/>
  <c r="Q118" i="3"/>
  <c r="R120" i="3"/>
  <c r="R118" i="3"/>
  <c r="G42" i="3"/>
  <c r="G158" i="3" s="1"/>
  <c r="F64" i="3"/>
  <c r="H41" i="3"/>
  <c r="H42" i="3"/>
  <c r="H158" i="3" s="1"/>
  <c r="Q39" i="3"/>
  <c r="H61" i="3"/>
  <c r="H64" i="3" s="1"/>
  <c r="Q56" i="3"/>
  <c r="H85" i="3"/>
  <c r="Q85" i="3"/>
  <c r="R85" i="3"/>
  <c r="P30" i="3"/>
  <c r="Q30" i="3"/>
  <c r="P15" i="3"/>
  <c r="Q15" i="3"/>
  <c r="P22" i="3"/>
  <c r="Q22" i="3"/>
  <c r="M61" i="3"/>
  <c r="Q48" i="3"/>
  <c r="H22" i="3"/>
  <c r="G22" i="3"/>
  <c r="H15" i="3"/>
  <c r="G95" i="3"/>
  <c r="H95" i="3"/>
  <c r="Q95" i="3"/>
  <c r="R95" i="3"/>
  <c r="G41" i="3"/>
  <c r="Q74" i="3"/>
  <c r="H74" i="3"/>
  <c r="R74" i="3"/>
  <c r="G38" i="3"/>
  <c r="P39" i="3"/>
  <c r="P48" i="3"/>
  <c r="G61" i="3"/>
  <c r="G64" i="3" s="1"/>
  <c r="P56" i="3"/>
  <c r="G40" i="3"/>
  <c r="H40" i="3"/>
  <c r="G30" i="3"/>
  <c r="H38" i="3"/>
  <c r="G149" i="3"/>
  <c r="G84" i="3"/>
  <c r="G73" i="3"/>
  <c r="P60" i="3"/>
  <c r="Q60" i="3"/>
  <c r="G59" i="3"/>
  <c r="H59" i="3"/>
  <c r="N61" i="3"/>
  <c r="O61" i="3"/>
  <c r="P58" i="3"/>
  <c r="P59" i="3"/>
  <c r="Q58" i="3"/>
  <c r="Q59" i="3"/>
  <c r="L61" i="3"/>
  <c r="G15" i="3"/>
  <c r="P8" i="3"/>
  <c r="Q8" i="3"/>
  <c r="G50" i="3"/>
  <c r="H50" i="3"/>
  <c r="R134" i="2"/>
  <c r="Q134" i="2"/>
  <c r="D160" i="3" l="1"/>
  <c r="C160" i="3"/>
  <c r="G156" i="3"/>
  <c r="H157" i="3"/>
  <c r="H156" i="3"/>
  <c r="G157" i="3"/>
  <c r="Q61" i="3"/>
  <c r="P61" i="3"/>
  <c r="K13" i="1" l="1"/>
  <c r="K12" i="1"/>
  <c r="K11" i="1"/>
  <c r="K10" i="1"/>
  <c r="K9" i="1"/>
  <c r="K8" i="1"/>
  <c r="H65" i="1" l="1"/>
  <c r="H52" i="1"/>
  <c r="F134" i="2"/>
  <c r="E134" i="2"/>
  <c r="D134" i="2"/>
  <c r="C134" i="2"/>
  <c r="H133" i="2"/>
  <c r="H138" i="2" s="1"/>
  <c r="G133" i="2"/>
  <c r="G138" i="2" s="1"/>
  <c r="H132" i="2"/>
  <c r="H137" i="2" s="1"/>
  <c r="G132" i="2"/>
  <c r="G137" i="2" s="1"/>
  <c r="H131" i="2"/>
  <c r="G131" i="2"/>
  <c r="P121" i="2"/>
  <c r="O121" i="2"/>
  <c r="N121" i="2"/>
  <c r="M121" i="2"/>
  <c r="R120" i="2"/>
  <c r="R125" i="2" s="1"/>
  <c r="Q120" i="2"/>
  <c r="Q125" i="2" s="1"/>
  <c r="R119" i="2"/>
  <c r="R124" i="2" s="1"/>
  <c r="Q119" i="2"/>
  <c r="Q124" i="2" s="1"/>
  <c r="R118" i="2"/>
  <c r="R123" i="2" s="1"/>
  <c r="Q118" i="2"/>
  <c r="Q123" i="2" s="1"/>
  <c r="Q126" i="2" l="1"/>
  <c r="R126" i="2"/>
  <c r="H134" i="2"/>
  <c r="H136" i="2"/>
  <c r="H139" i="2" s="1"/>
  <c r="G134" i="2"/>
  <c r="G136" i="2"/>
  <c r="G139" i="2" s="1"/>
  <c r="Q121" i="2"/>
  <c r="R121" i="2"/>
  <c r="F107" i="2"/>
  <c r="E107" i="2"/>
  <c r="D107" i="2"/>
  <c r="C107" i="2"/>
  <c r="H106" i="2"/>
  <c r="H111" i="2" s="1"/>
  <c r="G106" i="2"/>
  <c r="G111" i="2" s="1"/>
  <c r="H105" i="2"/>
  <c r="H110" i="2" s="1"/>
  <c r="G105" i="2"/>
  <c r="G110" i="2" s="1"/>
  <c r="H104" i="2"/>
  <c r="H109" i="2" s="1"/>
  <c r="G104" i="2"/>
  <c r="G109" i="2" s="1"/>
  <c r="F121" i="2"/>
  <c r="E121" i="2"/>
  <c r="D121" i="2"/>
  <c r="C121" i="2"/>
  <c r="H120" i="2"/>
  <c r="H125" i="2" s="1"/>
  <c r="G120" i="2"/>
  <c r="G125" i="2" s="1"/>
  <c r="H119" i="2"/>
  <c r="H124" i="2" s="1"/>
  <c r="G119" i="2"/>
  <c r="G124" i="2" s="1"/>
  <c r="H118" i="2"/>
  <c r="H123" i="2" s="1"/>
  <c r="G118" i="2"/>
  <c r="G123" i="2" s="1"/>
  <c r="P107" i="2"/>
  <c r="O107" i="2"/>
  <c r="N107" i="2"/>
  <c r="M107" i="2"/>
  <c r="R106" i="2"/>
  <c r="R111" i="2" s="1"/>
  <c r="Q106" i="2"/>
  <c r="Q111" i="2" s="1"/>
  <c r="R105" i="2"/>
  <c r="R110" i="2" s="1"/>
  <c r="Q105" i="2"/>
  <c r="Q110" i="2" s="1"/>
  <c r="R104" i="2"/>
  <c r="R109" i="2" s="1"/>
  <c r="Q104" i="2"/>
  <c r="Q109" i="2" s="1"/>
  <c r="P92" i="2"/>
  <c r="P97" i="2" s="1"/>
  <c r="O92" i="2"/>
  <c r="O97" i="2" s="1"/>
  <c r="N92" i="2"/>
  <c r="N97" i="2" s="1"/>
  <c r="M92" i="2"/>
  <c r="M97" i="2" s="1"/>
  <c r="R91" i="2"/>
  <c r="R96" i="2" s="1"/>
  <c r="Q91" i="2"/>
  <c r="Q96" i="2" s="1"/>
  <c r="R90" i="2"/>
  <c r="R95" i="2" s="1"/>
  <c r="Q90" i="2"/>
  <c r="Q95" i="2" s="1"/>
  <c r="R89" i="2"/>
  <c r="R94" i="2" s="1"/>
  <c r="Q89" i="2"/>
  <c r="Q94" i="2" s="1"/>
  <c r="H59" i="1"/>
  <c r="F92" i="2"/>
  <c r="F97" i="2" s="1"/>
  <c r="E92" i="2"/>
  <c r="E97" i="2" s="1"/>
  <c r="D92" i="2"/>
  <c r="D97" i="2" s="1"/>
  <c r="C92" i="2"/>
  <c r="C97" i="2" s="1"/>
  <c r="H91" i="2"/>
  <c r="H96" i="2" s="1"/>
  <c r="G91" i="2"/>
  <c r="G96" i="2" s="1"/>
  <c r="H90" i="2"/>
  <c r="H95" i="2" s="1"/>
  <c r="G90" i="2"/>
  <c r="G95" i="2" s="1"/>
  <c r="H89" i="2"/>
  <c r="H94" i="2" s="1"/>
  <c r="G89" i="2"/>
  <c r="G94" i="2" s="1"/>
  <c r="H37" i="1"/>
  <c r="P78" i="2"/>
  <c r="P83" i="2" s="1"/>
  <c r="O78" i="2"/>
  <c r="O83" i="2" s="1"/>
  <c r="N78" i="2"/>
  <c r="N83" i="2" s="1"/>
  <c r="M78" i="2"/>
  <c r="M83" i="2" s="1"/>
  <c r="R77" i="2"/>
  <c r="R82" i="2" s="1"/>
  <c r="Q77" i="2"/>
  <c r="Q82" i="2" s="1"/>
  <c r="R76" i="2"/>
  <c r="R81" i="2" s="1"/>
  <c r="Q76" i="2"/>
  <c r="Q81" i="2" s="1"/>
  <c r="R75" i="2"/>
  <c r="R80" i="2" s="1"/>
  <c r="Q75" i="2"/>
  <c r="Q80" i="2" s="1"/>
  <c r="F78" i="2"/>
  <c r="F83" i="2" s="1"/>
  <c r="E78" i="2"/>
  <c r="E83" i="2" s="1"/>
  <c r="D78" i="2"/>
  <c r="D83" i="2" s="1"/>
  <c r="C78" i="2"/>
  <c r="C83" i="2" s="1"/>
  <c r="H77" i="2"/>
  <c r="H82" i="2" s="1"/>
  <c r="G77" i="2"/>
  <c r="G82" i="2" s="1"/>
  <c r="H76" i="2"/>
  <c r="H81" i="2" s="1"/>
  <c r="G76" i="2"/>
  <c r="G81" i="2" s="1"/>
  <c r="H75" i="2"/>
  <c r="H80" i="2" s="1"/>
  <c r="G75" i="2"/>
  <c r="G80" i="2" s="1"/>
  <c r="H33" i="1"/>
  <c r="H25" i="1"/>
  <c r="H24" i="1"/>
  <c r="F68" i="2"/>
  <c r="F173" i="2" s="1"/>
  <c r="F174" i="2" s="1"/>
  <c r="E68" i="2"/>
  <c r="E173" i="2" s="1"/>
  <c r="E174" i="2" s="1"/>
  <c r="D68" i="2"/>
  <c r="D173" i="2" s="1"/>
  <c r="D174" i="2" s="1"/>
  <c r="C68" i="2"/>
  <c r="C173" i="2" s="1"/>
  <c r="C174" i="2" s="1"/>
  <c r="F67" i="2"/>
  <c r="F172" i="2" s="1"/>
  <c r="E67" i="2"/>
  <c r="E172" i="2" s="1"/>
  <c r="D67" i="2"/>
  <c r="D172" i="2" s="1"/>
  <c r="C67" i="2"/>
  <c r="C172" i="2" s="1"/>
  <c r="F66" i="2"/>
  <c r="E66" i="2"/>
  <c r="D66" i="2"/>
  <c r="C66" i="2"/>
  <c r="F64" i="2"/>
  <c r="E64" i="2"/>
  <c r="D64" i="2"/>
  <c r="C64" i="2"/>
  <c r="H63" i="2"/>
  <c r="G63" i="2"/>
  <c r="H62" i="2"/>
  <c r="G62" i="2"/>
  <c r="H61" i="2"/>
  <c r="G61" i="2"/>
  <c r="F55" i="2"/>
  <c r="E55" i="2"/>
  <c r="D55" i="2"/>
  <c r="C55" i="2"/>
  <c r="H54" i="2"/>
  <c r="G54" i="2"/>
  <c r="H53" i="2"/>
  <c r="G53" i="2"/>
  <c r="H52" i="2"/>
  <c r="G52" i="2"/>
  <c r="H22" i="1"/>
  <c r="H21" i="1"/>
  <c r="H20" i="1"/>
  <c r="H19" i="1"/>
  <c r="H18" i="1"/>
  <c r="H15" i="1"/>
  <c r="H14" i="1"/>
  <c r="O55" i="2"/>
  <c r="N55" i="2"/>
  <c r="M55" i="2"/>
  <c r="L55" i="2"/>
  <c r="Q54" i="2"/>
  <c r="P54" i="2"/>
  <c r="Q53" i="2"/>
  <c r="P53" i="2"/>
  <c r="Q52" i="2"/>
  <c r="P52" i="2"/>
  <c r="O47" i="2"/>
  <c r="N47" i="2"/>
  <c r="M47" i="2"/>
  <c r="L47" i="2"/>
  <c r="Q46" i="2"/>
  <c r="Q45" i="2"/>
  <c r="P45" i="2"/>
  <c r="Q44" i="2"/>
  <c r="P44" i="2"/>
  <c r="P47" i="2" l="1"/>
  <c r="Q107" i="2"/>
  <c r="G107" i="2"/>
  <c r="G67" i="2"/>
  <c r="H107" i="2"/>
  <c r="D69" i="2"/>
  <c r="E69" i="2"/>
  <c r="F69" i="2"/>
  <c r="C69" i="2"/>
  <c r="H66" i="2"/>
  <c r="H68" i="2"/>
  <c r="H67" i="2"/>
  <c r="G66" i="2"/>
  <c r="G68" i="2"/>
  <c r="G121" i="2"/>
  <c r="H121" i="2"/>
  <c r="R107" i="2"/>
  <c r="R92" i="2"/>
  <c r="R97" i="2" s="1"/>
  <c r="Q92" i="2"/>
  <c r="Q97" i="2" s="1"/>
  <c r="G92" i="2"/>
  <c r="G97" i="2" s="1"/>
  <c r="H92" i="2"/>
  <c r="H97" i="2" s="1"/>
  <c r="Q78" i="2"/>
  <c r="Q83" i="2" s="1"/>
  <c r="R78" i="2"/>
  <c r="R83" i="2" s="1"/>
  <c r="G78" i="2"/>
  <c r="G83" i="2" s="1"/>
  <c r="H78" i="2"/>
  <c r="H83" i="2" s="1"/>
  <c r="G64" i="2"/>
  <c r="H64" i="2"/>
  <c r="G55" i="2"/>
  <c r="H55" i="2"/>
  <c r="Q47" i="2"/>
  <c r="Q55" i="2"/>
  <c r="P55" i="2"/>
  <c r="O39" i="2"/>
  <c r="N39" i="2"/>
  <c r="M39" i="2"/>
  <c r="L39" i="2"/>
  <c r="Q38" i="2"/>
  <c r="P38" i="2"/>
  <c r="Q37" i="2"/>
  <c r="P37" i="2"/>
  <c r="Q36" i="2"/>
  <c r="P36" i="2"/>
  <c r="O30" i="2"/>
  <c r="N30" i="2"/>
  <c r="M30" i="2"/>
  <c r="L30" i="2"/>
  <c r="Q29" i="2"/>
  <c r="P29" i="2"/>
  <c r="Q28" i="2"/>
  <c r="P28" i="2"/>
  <c r="Q27" i="2"/>
  <c r="P27" i="2"/>
  <c r="O22" i="2"/>
  <c r="N22" i="2"/>
  <c r="M22" i="2"/>
  <c r="L22" i="2"/>
  <c r="Q21" i="2"/>
  <c r="P21" i="2"/>
  <c r="Q20" i="2"/>
  <c r="P20" i="2"/>
  <c r="Q19" i="2"/>
  <c r="P19" i="2"/>
  <c r="O15" i="2"/>
  <c r="N15" i="2"/>
  <c r="M15" i="2"/>
  <c r="L15" i="2"/>
  <c r="Q14" i="2"/>
  <c r="P14" i="2"/>
  <c r="Q13" i="2"/>
  <c r="P13" i="2"/>
  <c r="Q12" i="2"/>
  <c r="P12" i="2"/>
  <c r="O8" i="2"/>
  <c r="N8" i="2"/>
  <c r="M8" i="2"/>
  <c r="L8" i="2"/>
  <c r="Q7" i="2"/>
  <c r="P7" i="2"/>
  <c r="Q6" i="2"/>
  <c r="P6" i="2"/>
  <c r="Q5" i="2"/>
  <c r="P5" i="2"/>
  <c r="H12" i="1"/>
  <c r="H11" i="1"/>
  <c r="H10" i="1"/>
  <c r="H9" i="1"/>
  <c r="F38" i="2"/>
  <c r="E38" i="2"/>
  <c r="D38" i="2"/>
  <c r="C38" i="2"/>
  <c r="F30" i="2"/>
  <c r="E30" i="2"/>
  <c r="D30" i="2"/>
  <c r="C30" i="2"/>
  <c r="F22" i="2"/>
  <c r="E22" i="2"/>
  <c r="D22" i="2"/>
  <c r="C22" i="2"/>
  <c r="F15" i="2"/>
  <c r="E15" i="2"/>
  <c r="D15" i="2"/>
  <c r="C15" i="2"/>
  <c r="F8" i="2"/>
  <c r="E8" i="2"/>
  <c r="D8" i="2"/>
  <c r="C8" i="2"/>
  <c r="H37" i="2"/>
  <c r="G37" i="2"/>
  <c r="H36" i="2"/>
  <c r="G36" i="2"/>
  <c r="H35" i="2"/>
  <c r="G35" i="2"/>
  <c r="H29" i="2"/>
  <c r="G29" i="2"/>
  <c r="H28" i="2"/>
  <c r="G28" i="2"/>
  <c r="H27" i="2"/>
  <c r="G27" i="2"/>
  <c r="H21" i="2"/>
  <c r="G21" i="2"/>
  <c r="H20" i="2"/>
  <c r="G20" i="2"/>
  <c r="H19" i="2"/>
  <c r="G19" i="2"/>
  <c r="H14" i="2"/>
  <c r="G14" i="2"/>
  <c r="H13" i="2"/>
  <c r="G13" i="2"/>
  <c r="H12" i="2"/>
  <c r="G12" i="2"/>
  <c r="H7" i="2"/>
  <c r="G7" i="2"/>
  <c r="H6" i="2"/>
  <c r="G6" i="2"/>
  <c r="H5" i="2"/>
  <c r="G5" i="2"/>
  <c r="C126" i="2" l="1"/>
  <c r="R112" i="2"/>
  <c r="Q112" i="2"/>
  <c r="H69" i="2"/>
  <c r="Q57" i="2"/>
  <c r="Q59" i="2"/>
  <c r="P58" i="2"/>
  <c r="G69" i="2"/>
  <c r="Q58" i="2"/>
  <c r="P57" i="2"/>
  <c r="P59" i="2"/>
  <c r="G42" i="2"/>
  <c r="G172" i="2" s="1"/>
  <c r="N60" i="2"/>
  <c r="H30" i="2"/>
  <c r="O60" i="2"/>
  <c r="G38" i="2"/>
  <c r="H38" i="2"/>
  <c r="G22" i="2"/>
  <c r="H41" i="2"/>
  <c r="H171" i="2" s="1"/>
  <c r="G43" i="2"/>
  <c r="G173" i="2" s="1"/>
  <c r="G174" i="2" s="1"/>
  <c r="G41" i="2"/>
  <c r="G171" i="2" s="1"/>
  <c r="H8" i="2"/>
  <c r="H42" i="2"/>
  <c r="H172" i="2" s="1"/>
  <c r="H43" i="2"/>
  <c r="H173" i="2" s="1"/>
  <c r="Q30" i="2"/>
  <c r="G30" i="2"/>
  <c r="H22" i="2"/>
  <c r="L60" i="2"/>
  <c r="M60" i="2"/>
  <c r="P30" i="2"/>
  <c r="P22" i="2"/>
  <c r="Q22" i="2"/>
  <c r="G15" i="2"/>
  <c r="H15" i="2"/>
  <c r="G8" i="2"/>
  <c r="Q8" i="2"/>
  <c r="P8" i="2"/>
  <c r="P39" i="2"/>
  <c r="Q39" i="2"/>
  <c r="P15" i="2"/>
  <c r="Q15" i="2"/>
  <c r="I173" i="2" l="1"/>
  <c r="H174" i="2"/>
  <c r="I172" i="2"/>
  <c r="I174" i="2"/>
  <c r="H112" i="2"/>
  <c r="H126" i="2"/>
  <c r="D126" i="2"/>
  <c r="D112" i="2"/>
  <c r="G112" i="2"/>
  <c r="G126" i="2"/>
  <c r="C112" i="2"/>
  <c r="E126" i="2"/>
  <c r="E112" i="2"/>
  <c r="Q60" i="2"/>
  <c r="P60" i="2"/>
  <c r="F112" i="2" l="1"/>
  <c r="F126" i="2"/>
  <c r="D53" i="1"/>
  <c r="H53" i="1" s="1"/>
  <c r="C65" i="1"/>
  <c r="C66" i="1" s="1"/>
  <c r="C58" i="1"/>
  <c r="C53" i="1"/>
  <c r="C40" i="1"/>
  <c r="C34" i="1"/>
  <c r="C31" i="1"/>
  <c r="C23" i="1"/>
  <c r="C25" i="1"/>
  <c r="C24" i="1"/>
  <c r="C26" i="1" s="1"/>
  <c r="C17" i="1"/>
  <c r="C13" i="1"/>
  <c r="G66" i="1"/>
  <c r="D66" i="1"/>
  <c r="G58" i="1"/>
  <c r="H55" i="1"/>
  <c r="H54" i="1"/>
  <c r="D40" i="1"/>
  <c r="H36" i="1"/>
  <c r="H35" i="1"/>
  <c r="D34" i="1"/>
  <c r="G31" i="1"/>
  <c r="D31" i="1"/>
  <c r="G23" i="1"/>
  <c r="D23" i="1"/>
  <c r="D26" i="1"/>
  <c r="G26" i="1"/>
  <c r="G17" i="1"/>
  <c r="D17" i="1"/>
  <c r="G13" i="1"/>
  <c r="G67" i="1" l="1"/>
  <c r="C67" i="1"/>
  <c r="H31" i="1"/>
  <c r="H23" i="1"/>
  <c r="H17" i="1"/>
  <c r="H13" i="1"/>
  <c r="H34" i="1"/>
  <c r="H40" i="1"/>
  <c r="D67" i="1"/>
  <c r="H26" i="1"/>
  <c r="H66" i="1"/>
  <c r="H67" i="1" l="1"/>
</calcChain>
</file>

<file path=xl/sharedStrings.xml><?xml version="1.0" encoding="utf-8"?>
<sst xmlns="http://schemas.openxmlformats.org/spreadsheetml/2006/main" count="655" uniqueCount="115">
  <si>
    <t>Budget 2019 By Principle and Category</t>
  </si>
  <si>
    <t>Prepared By: Tan TL
Date: 22112018</t>
  </si>
  <si>
    <t>Product Agencies/Suppliers</t>
  </si>
  <si>
    <t xml:space="preserve">Budget </t>
  </si>
  <si>
    <t>Actual</t>
  </si>
  <si>
    <t>Variance</t>
  </si>
  <si>
    <t>% increase</t>
  </si>
  <si>
    <t>% contribut</t>
  </si>
  <si>
    <t>Gattefosse--Bases</t>
  </si>
  <si>
    <t>Gattefosse--Special Additives</t>
  </si>
  <si>
    <t>Gattefosse--Actives</t>
  </si>
  <si>
    <t>Gattefosse--Vegetol</t>
  </si>
  <si>
    <t>Gattefosse--TOTAL</t>
  </si>
  <si>
    <t>Kobo France--Glycosphere</t>
  </si>
  <si>
    <t>Kobo France--Softsphere</t>
  </si>
  <si>
    <t>Kobo France--Patches</t>
  </si>
  <si>
    <t>Kobo France--TOTAL</t>
  </si>
  <si>
    <t>Oryza--Cosmetics</t>
  </si>
  <si>
    <t>Oryza--Nutraceuticals</t>
  </si>
  <si>
    <t>ORYZA--Total</t>
  </si>
  <si>
    <t>Kobo USA--UV Dispersion</t>
  </si>
  <si>
    <t>Kobo USA--Treated Pigment</t>
  </si>
  <si>
    <t xml:space="preserve">Kobo USA--Microsphere </t>
  </si>
  <si>
    <t>Kobo USA--Pigment Dispersion</t>
  </si>
  <si>
    <t>Kobo USA--TOTAL</t>
  </si>
  <si>
    <t>Floratech--Beads</t>
  </si>
  <si>
    <t>Hallstar-Florasolvs</t>
  </si>
  <si>
    <t>Floratech--Floraesters</t>
  </si>
  <si>
    <t>Floratech--Floralipids / Floramac</t>
  </si>
  <si>
    <t>Floratech--TOTAL</t>
  </si>
  <si>
    <t>Interpolymer--Personal Care</t>
  </si>
  <si>
    <t>Interpolymer--Household</t>
  </si>
  <si>
    <t>Interpolymer--TOTAL</t>
  </si>
  <si>
    <t>Sino Lion</t>
  </si>
  <si>
    <t>SummitReheis</t>
  </si>
  <si>
    <t>SunCroma</t>
  </si>
  <si>
    <t>Soft-Tex</t>
  </si>
  <si>
    <t>SunPURO</t>
  </si>
  <si>
    <t>Sun Chemical</t>
  </si>
  <si>
    <t>Grant --Silicone Gel</t>
  </si>
  <si>
    <t>Grant --Microspheres</t>
  </si>
  <si>
    <t>Grant --UV</t>
  </si>
  <si>
    <t>Grant --Silicone Wax</t>
  </si>
  <si>
    <t>Grant--Hydrogel</t>
  </si>
  <si>
    <t>Grant--Silicone Surfactant</t>
  </si>
  <si>
    <t>Grant--Actives</t>
  </si>
  <si>
    <t>Grant / Basildon--Antifoam</t>
  </si>
  <si>
    <t>Grant/Matechem--Fluids</t>
  </si>
  <si>
    <t>Grant--TOTAL</t>
  </si>
  <si>
    <t>Vivimed--Basic Dyes</t>
  </si>
  <si>
    <t>Vivimed--Oxidative Dyes</t>
  </si>
  <si>
    <t>Vivimed--TOTAL</t>
  </si>
  <si>
    <t>Ikeda--TOTAL</t>
  </si>
  <si>
    <t>Jeen--Total</t>
  </si>
  <si>
    <t>Monteloeder--Cosmetics</t>
  </si>
  <si>
    <t>Monteloeder--Nutraceuticals</t>
  </si>
  <si>
    <t>Monteloeder--Total</t>
  </si>
  <si>
    <t>Others--Essencia</t>
  </si>
  <si>
    <t>Others--Others</t>
  </si>
  <si>
    <t>Others--Total</t>
  </si>
  <si>
    <t>TOTAL</t>
  </si>
  <si>
    <t>Jan 2019 --Dec 2019</t>
  </si>
  <si>
    <t>Gattefosse--Other</t>
  </si>
  <si>
    <t>Others--Chemarome</t>
  </si>
  <si>
    <t>Others--Local Supplier</t>
  </si>
  <si>
    <t>C1</t>
  </si>
  <si>
    <t>C2</t>
  </si>
  <si>
    <t>C4</t>
  </si>
  <si>
    <t>Forecast</t>
  </si>
  <si>
    <t>New Business</t>
  </si>
  <si>
    <t>Total</t>
  </si>
  <si>
    <t>Gattefosse</t>
  </si>
  <si>
    <t>Actives</t>
  </si>
  <si>
    <t>Vegetol</t>
  </si>
  <si>
    <t>Oleochemicals</t>
  </si>
  <si>
    <t>Solubilisant</t>
  </si>
  <si>
    <t>M</t>
  </si>
  <si>
    <t>Kobo</t>
  </si>
  <si>
    <t>Pigment Dispersion</t>
  </si>
  <si>
    <t>Treated</t>
  </si>
  <si>
    <t>Microspheres</t>
  </si>
  <si>
    <t>UV</t>
  </si>
  <si>
    <t>Kobo USA--Specialty</t>
  </si>
  <si>
    <t>Soft Sphere</t>
  </si>
  <si>
    <t>Glycosphere</t>
  </si>
  <si>
    <t>Specialty</t>
  </si>
  <si>
    <t>Oryza</t>
  </si>
  <si>
    <t>Cosmetic</t>
  </si>
  <si>
    <t>Food</t>
  </si>
  <si>
    <t>Sun Chemicals</t>
  </si>
  <si>
    <t>Essencia</t>
  </si>
  <si>
    <t>Ikeda</t>
  </si>
  <si>
    <t>Others--Aneco</t>
  </si>
  <si>
    <t>Aneco</t>
  </si>
  <si>
    <t>Interpolymer</t>
  </si>
  <si>
    <t>Jeen</t>
  </si>
  <si>
    <t>Others--Northlipid</t>
  </si>
  <si>
    <t>Northlipids</t>
  </si>
  <si>
    <t>Jan 2018 --Dec 2018</t>
  </si>
  <si>
    <t>Flora-Ester</t>
  </si>
  <si>
    <t>Flora-Lipid</t>
  </si>
  <si>
    <t>Flora-Beads</t>
  </si>
  <si>
    <t>Flora-sol</t>
  </si>
  <si>
    <t>Others</t>
  </si>
  <si>
    <t>Chemarome</t>
  </si>
  <si>
    <t>Main Total</t>
  </si>
  <si>
    <t>Summit</t>
  </si>
  <si>
    <t>Vivimed</t>
  </si>
  <si>
    <t>Main Total:</t>
  </si>
  <si>
    <t>Hamburg</t>
  </si>
  <si>
    <t>Other</t>
  </si>
  <si>
    <t>Others--Hamburg</t>
  </si>
  <si>
    <t>Ach(%)</t>
  </si>
  <si>
    <t>Kg</t>
  </si>
  <si>
    <t>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</si>
</sst>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rgb="FFFFFFFF"/>
      <name val="Cambria"/>
      <family val="1"/>
    </font>
    <font>
      <sz val="9"/>
      <color rgb="FFFFFFFF"/>
      <name val="Cambria"/>
      <family val="1"/>
    </font>
    <font>
      <b/>
      <sz val="9"/>
      <color rgb="FFFF0000"/>
      <name val="Cambria"/>
      <family val="1"/>
    </font>
    <font>
      <sz val="9"/>
      <color theme="1"/>
      <name val="Cambria"/>
      <family val="1"/>
    </font>
    <font>
      <sz val="9"/>
      <color rgb="FF000000"/>
      <name val="Cambria"/>
      <family val="1"/>
    </font>
    <font>
      <sz val="9"/>
      <color rgb="FFFF0000"/>
      <name val="Cambria"/>
      <family val="1"/>
    </font>
    <font>
      <b/>
      <sz val="9"/>
      <color theme="0"/>
      <name val="Cambria"/>
      <family val="1"/>
    </font>
    <font>
      <b/>
      <sz val="9"/>
      <color rgb="FFFFFF00"/>
      <name val="Cambria"/>
      <family val="1"/>
    </font>
    <font>
      <sz val="9"/>
      <color theme="0"/>
      <name val="Cambria"/>
      <family val="1"/>
    </font>
    <font>
      <b/>
      <sz val="9"/>
      <color theme="1"/>
      <name val="Cambria"/>
      <family val="1"/>
    </font>
    <font>
      <sz val="10"/>
      <color theme="1"/>
      <name val="Times New Roman"/>
      <family val="1"/>
    </font>
    <font>
      <b/>
      <sz val="9"/>
      <name val="Cambria"/>
      <family val="1"/>
    </font>
    <font>
      <b/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F622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-0.49998474074526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7">
    <xf numFmtId="0" fontId="0" fillId="0" borderId="0" xfId="0"/>
    <xf numFmtId="0" fontId="0" fillId="2" borderId="0" xfId="0" applyFill="1"/>
    <xf numFmtId="0" fontId="4" fillId="3" borderId="10" xfId="0" applyFont="1" applyFill="1" applyBorder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4" fillId="3" borderId="13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vertical="center"/>
    </xf>
    <xf numFmtId="4" fontId="9" fillId="4" borderId="9" xfId="0" applyNumberFormat="1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4" fontId="9" fillId="4" borderId="13" xfId="0" applyNumberFormat="1" applyFont="1" applyFill="1" applyBorder="1" applyAlignment="1">
      <alignment vertical="center"/>
    </xf>
    <xf numFmtId="0" fontId="9" fillId="4" borderId="9" xfId="0" applyFont="1" applyFill="1" applyBorder="1" applyAlignment="1">
      <alignment vertical="center"/>
    </xf>
    <xf numFmtId="0" fontId="9" fillId="4" borderId="9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vertical="center"/>
    </xf>
    <xf numFmtId="4" fontId="4" fillId="3" borderId="13" xfId="0" applyNumberFormat="1" applyFont="1" applyFill="1" applyBorder="1" applyAlignment="1">
      <alignment vertical="center"/>
    </xf>
    <xf numFmtId="4" fontId="10" fillId="3" borderId="9" xfId="0" applyNumberFormat="1" applyFont="1" applyFill="1" applyBorder="1" applyAlignment="1">
      <alignment horizontal="center" vertical="center"/>
    </xf>
    <xf numFmtId="4" fontId="9" fillId="3" borderId="9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9" fontId="10" fillId="3" borderId="9" xfId="1" applyFont="1" applyFill="1" applyBorder="1" applyAlignment="1">
      <alignment vertical="center"/>
    </xf>
    <xf numFmtId="0" fontId="9" fillId="3" borderId="9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3" borderId="13" xfId="0" applyFont="1" applyFill="1" applyBorder="1" applyAlignment="1">
      <alignment vertical="center"/>
    </xf>
    <xf numFmtId="4" fontId="10" fillId="3" borderId="13" xfId="0" applyNumberFormat="1" applyFont="1" applyFill="1" applyBorder="1" applyAlignment="1">
      <alignment vertical="center"/>
    </xf>
    <xf numFmtId="4" fontId="10" fillId="3" borderId="13" xfId="0" applyNumberFormat="1" applyFont="1" applyFill="1" applyBorder="1" applyAlignment="1">
      <alignment horizontal="center" vertical="center"/>
    </xf>
    <xf numFmtId="4" fontId="9" fillId="4" borderId="13" xfId="0" applyNumberFormat="1" applyFont="1" applyFill="1" applyBorder="1" applyAlignment="1">
      <alignment horizontal="center" vertical="center"/>
    </xf>
    <xf numFmtId="4" fontId="6" fillId="4" borderId="9" xfId="0" applyNumberFormat="1" applyFont="1" applyFill="1" applyBorder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11" fillId="3" borderId="13" xfId="0" applyFont="1" applyFill="1" applyBorder="1" applyAlignment="1">
      <alignment vertical="center"/>
    </xf>
    <xf numFmtId="4" fontId="6" fillId="3" borderId="9" xfId="0" applyNumberFormat="1" applyFont="1" applyFill="1" applyBorder="1" applyAlignment="1">
      <alignment horizontal="center" vertical="center"/>
    </xf>
    <xf numFmtId="4" fontId="6" fillId="3" borderId="13" xfId="0" applyNumberFormat="1" applyFont="1" applyFill="1" applyBorder="1" applyAlignment="1">
      <alignment horizontal="center" vertical="center"/>
    </xf>
    <xf numFmtId="0" fontId="9" fillId="3" borderId="9" xfId="0" applyFont="1" applyFill="1" applyBorder="1" applyAlignment="1">
      <alignment vertical="center"/>
    </xf>
    <xf numFmtId="4" fontId="12" fillId="3" borderId="9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8" fillId="4" borderId="13" xfId="0" applyFont="1" applyFill="1" applyBorder="1" applyAlignment="1">
      <alignment vertical="center"/>
    </xf>
    <xf numFmtId="4" fontId="6" fillId="4" borderId="13" xfId="0" applyNumberFormat="1" applyFont="1" applyFill="1" applyBorder="1" applyAlignment="1">
      <alignment vertical="center"/>
    </xf>
    <xf numFmtId="0" fontId="8" fillId="4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4" fontId="11" fillId="3" borderId="14" xfId="0" applyNumberFormat="1" applyFont="1" applyFill="1" applyBorder="1" applyAlignment="1">
      <alignment horizontal="center" vertical="center"/>
    </xf>
    <xf numFmtId="4" fontId="10" fillId="3" borderId="6" xfId="0" applyNumberFormat="1" applyFont="1" applyFill="1" applyBorder="1" applyAlignment="1">
      <alignment horizontal="center" vertical="center"/>
    </xf>
    <xf numFmtId="0" fontId="13" fillId="0" borderId="13" xfId="0" applyFont="1" applyBorder="1" applyAlignment="1">
      <alignment horizontal="right" vertical="center"/>
    </xf>
    <xf numFmtId="4" fontId="13" fillId="0" borderId="1" xfId="0" applyNumberFormat="1" applyFont="1" applyBorder="1" applyAlignment="1">
      <alignment horizontal="center" vertical="center"/>
    </xf>
    <xf numFmtId="4" fontId="13" fillId="0" borderId="12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0" fontId="14" fillId="0" borderId="0" xfId="0" applyFont="1"/>
    <xf numFmtId="9" fontId="15" fillId="2" borderId="9" xfId="1" applyFont="1" applyFill="1" applyBorder="1" applyAlignment="1">
      <alignment vertical="center"/>
    </xf>
    <xf numFmtId="0" fontId="9" fillId="5" borderId="9" xfId="0" applyFont="1" applyFill="1" applyBorder="1" applyAlignment="1">
      <alignment horizontal="center" vertical="center"/>
    </xf>
    <xf numFmtId="2" fontId="9" fillId="4" borderId="9" xfId="0" applyNumberFormat="1" applyFont="1" applyFill="1" applyBorder="1" applyAlignment="1">
      <alignment horizontal="center" vertical="center"/>
    </xf>
    <xf numFmtId="0" fontId="0" fillId="2" borderId="15" xfId="0" applyFill="1" applyBorder="1"/>
    <xf numFmtId="0" fontId="0" fillId="2" borderId="16" xfId="0" applyFill="1" applyBorder="1"/>
    <xf numFmtId="0" fontId="2" fillId="2" borderId="0" xfId="0" applyFont="1" applyFill="1"/>
    <xf numFmtId="0" fontId="0" fillId="2" borderId="10" xfId="0" applyFill="1" applyBorder="1"/>
    <xf numFmtId="4" fontId="0" fillId="2" borderId="16" xfId="0" applyNumberFormat="1" applyFill="1" applyBorder="1"/>
    <xf numFmtId="4" fontId="0" fillId="2" borderId="15" xfId="0" applyNumberFormat="1" applyFill="1" applyBorder="1"/>
    <xf numFmtId="4" fontId="0" fillId="2" borderId="0" xfId="0" applyNumberFormat="1" applyFill="1"/>
    <xf numFmtId="9" fontId="9" fillId="4" borderId="9" xfId="1" applyFont="1" applyFill="1" applyBorder="1" applyAlignment="1">
      <alignment vertical="center"/>
    </xf>
    <xf numFmtId="9" fontId="9" fillId="4" borderId="9" xfId="1" applyNumberFormat="1" applyFont="1" applyFill="1" applyBorder="1" applyAlignment="1">
      <alignment vertical="center"/>
    </xf>
    <xf numFmtId="9" fontId="6" fillId="4" borderId="9" xfId="1" applyFont="1" applyFill="1" applyBorder="1" applyAlignment="1">
      <alignment vertic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Border="1" applyAlignment="1">
      <alignment horizontal="left"/>
    </xf>
    <xf numFmtId="0" fontId="0" fillId="2" borderId="0" xfId="0" applyFill="1" applyBorder="1"/>
    <xf numFmtId="9" fontId="0" fillId="2" borderId="0" xfId="1" applyFont="1" applyFill="1"/>
    <xf numFmtId="9" fontId="9" fillId="4" borderId="9" xfId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3" fontId="0" fillId="2" borderId="0" xfId="1" applyNumberFormat="1" applyFont="1" applyFill="1"/>
    <xf numFmtId="4" fontId="16" fillId="2" borderId="0" xfId="0" applyNumberFormat="1" applyFont="1" applyFill="1"/>
    <xf numFmtId="4" fontId="10" fillId="6" borderId="13" xfId="0" applyNumberFormat="1" applyFont="1" applyFill="1" applyBorder="1" applyAlignment="1">
      <alignment horizontal="center" vertical="center"/>
    </xf>
    <xf numFmtId="0" fontId="2" fillId="2" borderId="15" xfId="0" applyFont="1" applyFill="1" applyBorder="1"/>
    <xf numFmtId="9" fontId="0" fillId="2" borderId="15" xfId="1" applyFont="1" applyFill="1" applyBorder="1"/>
    <xf numFmtId="0" fontId="17" fillId="2" borderId="0" xfId="0" applyFont="1" applyFill="1"/>
    <xf numFmtId="4" fontId="17" fillId="2" borderId="0" xfId="0" applyNumberFormat="1" applyFont="1" applyFill="1"/>
    <xf numFmtId="9" fontId="17" fillId="2" borderId="0" xfId="1" applyFont="1" applyFill="1"/>
    <xf numFmtId="9" fontId="0" fillId="2" borderId="16" xfId="1" applyFont="1" applyFill="1" applyBorder="1"/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10" fillId="3" borderId="13" xfId="0" applyFont="1" applyFill="1" applyBorder="1" applyAlignment="1">
      <alignment vertical="center"/>
    </xf>
    <xf numFmtId="4" fontId="10" fillId="3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BC4F6-A8D2-4103-A19D-23A94FDCE73A}">
  <dimension ref="B2:R160"/>
  <sheetViews>
    <sheetView tabSelected="1" topLeftCell="A154" workbookViewId="0">
      <selection activeCell="B159" sqref="B159"/>
    </sheetView>
  </sheetViews>
  <sheetFormatPr defaultRowHeight="15" x14ac:dyDescent="0.25"/>
  <cols>
    <col min="1" max="2" width="9.140625" style="1"/>
    <col min="3" max="3" width="9.28515625" style="1" bestFit="1" customWidth="1"/>
    <col min="4" max="4" width="11.5703125" style="1" customWidth="1"/>
    <col min="5" max="5" width="9.140625" style="1"/>
    <col min="6" max="6" width="10.28515625" style="1" customWidth="1"/>
    <col min="7" max="7" width="9.140625" style="1"/>
    <col min="8" max="8" width="12.28515625" style="1" customWidth="1"/>
    <col min="9" max="12" width="9.140625" style="1"/>
    <col min="13" max="13" width="10.5703125" style="1" customWidth="1"/>
    <col min="14" max="14" width="11.85546875" style="1" customWidth="1"/>
    <col min="15" max="15" width="10.5703125" style="1" customWidth="1"/>
    <col min="16" max="16" width="9.140625" style="1"/>
    <col min="17" max="17" width="10" style="1" customWidth="1"/>
    <col min="18" max="18" width="11.7109375" style="1" customWidth="1"/>
    <col min="19" max="16384" width="9.140625" style="1"/>
  </cols>
  <sheetData>
    <row r="2" spans="2:17" ht="15.75" thickBot="1" x14ac:dyDescent="0.3">
      <c r="B2" s="51" t="s">
        <v>71</v>
      </c>
      <c r="K2" s="51" t="s">
        <v>77</v>
      </c>
    </row>
    <row r="3" spans="2:17" ht="15.75" thickBot="1" x14ac:dyDescent="0.3">
      <c r="B3" s="1" t="s">
        <v>74</v>
      </c>
      <c r="C3" s="80">
        <v>2019</v>
      </c>
      <c r="D3" s="81"/>
      <c r="E3" s="81"/>
      <c r="F3" s="81"/>
      <c r="G3" s="81"/>
      <c r="H3" s="82"/>
      <c r="K3" s="1" t="s">
        <v>78</v>
      </c>
      <c r="L3" s="80">
        <v>2019</v>
      </c>
      <c r="M3" s="81"/>
      <c r="N3" s="81"/>
      <c r="O3" s="81"/>
      <c r="P3" s="81"/>
      <c r="Q3" s="82"/>
    </row>
    <row r="4" spans="2:17" ht="15.75" thickBot="1" x14ac:dyDescent="0.3">
      <c r="B4" s="52"/>
      <c r="C4" s="80" t="s">
        <v>4</v>
      </c>
      <c r="D4" s="82"/>
      <c r="E4" s="80" t="s">
        <v>69</v>
      </c>
      <c r="F4" s="82"/>
      <c r="G4" s="81" t="s">
        <v>70</v>
      </c>
      <c r="H4" s="82"/>
      <c r="K4" s="52"/>
      <c r="L4" s="80" t="s">
        <v>4</v>
      </c>
      <c r="M4" s="82"/>
      <c r="N4" s="80" t="s">
        <v>69</v>
      </c>
      <c r="O4" s="82"/>
      <c r="P4" s="81" t="s">
        <v>70</v>
      </c>
      <c r="Q4" s="82"/>
    </row>
    <row r="5" spans="2:17" x14ac:dyDescent="0.25">
      <c r="B5" s="50" t="s">
        <v>65</v>
      </c>
      <c r="C5" s="53"/>
      <c r="D5" s="53"/>
      <c r="E5" s="53"/>
      <c r="F5" s="53"/>
      <c r="G5" s="53">
        <f t="shared" ref="G5:H7" si="0">SUM(C5+E5)</f>
        <v>0</v>
      </c>
      <c r="H5" s="53">
        <f t="shared" si="0"/>
        <v>0</v>
      </c>
      <c r="K5" s="50" t="s">
        <v>65</v>
      </c>
      <c r="L5" s="53"/>
      <c r="M5" s="53"/>
      <c r="N5" s="53"/>
      <c r="O5" s="53"/>
      <c r="P5" s="53">
        <f t="shared" ref="P5:Q7" si="1">SUM(L5+N5)</f>
        <v>0</v>
      </c>
      <c r="Q5" s="53">
        <f t="shared" si="1"/>
        <v>0</v>
      </c>
    </row>
    <row r="6" spans="2:17" x14ac:dyDescent="0.25">
      <c r="B6" s="49" t="s">
        <v>66</v>
      </c>
      <c r="C6" s="54">
        <v>1763</v>
      </c>
      <c r="D6" s="54">
        <v>217096.5</v>
      </c>
      <c r="E6" s="54"/>
      <c r="F6" s="54"/>
      <c r="G6" s="54">
        <f t="shared" si="0"/>
        <v>1763</v>
      </c>
      <c r="H6" s="54">
        <f t="shared" si="0"/>
        <v>217096.5</v>
      </c>
      <c r="K6" s="49" t="s">
        <v>66</v>
      </c>
      <c r="L6" s="54">
        <v>340</v>
      </c>
      <c r="M6" s="54">
        <v>103976</v>
      </c>
      <c r="N6" s="54"/>
      <c r="O6" s="54"/>
      <c r="P6" s="54">
        <f t="shared" si="1"/>
        <v>340</v>
      </c>
      <c r="Q6" s="54">
        <f t="shared" si="1"/>
        <v>103976</v>
      </c>
    </row>
    <row r="7" spans="2:17" x14ac:dyDescent="0.25">
      <c r="B7" s="49" t="s">
        <v>67</v>
      </c>
      <c r="C7" s="54">
        <v>1179</v>
      </c>
      <c r="D7" s="54">
        <v>145064.83000000002</v>
      </c>
      <c r="E7" s="54"/>
      <c r="F7" s="54"/>
      <c r="G7" s="54">
        <f t="shared" si="0"/>
        <v>1179</v>
      </c>
      <c r="H7" s="54">
        <f t="shared" si="0"/>
        <v>145064.83000000002</v>
      </c>
      <c r="K7" s="49" t="s">
        <v>67</v>
      </c>
      <c r="L7" s="54">
        <v>200.74</v>
      </c>
      <c r="M7" s="54">
        <v>86502.6</v>
      </c>
      <c r="N7" s="54"/>
      <c r="O7" s="54"/>
      <c r="P7" s="54">
        <f t="shared" si="1"/>
        <v>200.74</v>
      </c>
      <c r="Q7" s="54">
        <f t="shared" si="1"/>
        <v>86502.6</v>
      </c>
    </row>
    <row r="8" spans="2:17" x14ac:dyDescent="0.25">
      <c r="C8" s="55">
        <f t="shared" ref="C8:H8" si="2">SUM(C5:C7)</f>
        <v>2942</v>
      </c>
      <c r="D8" s="55">
        <f t="shared" si="2"/>
        <v>362161.33</v>
      </c>
      <c r="E8" s="55">
        <f t="shared" si="2"/>
        <v>0</v>
      </c>
      <c r="F8" s="55">
        <f t="shared" si="2"/>
        <v>0</v>
      </c>
      <c r="G8" s="55">
        <f t="shared" si="2"/>
        <v>2942</v>
      </c>
      <c r="H8" s="55">
        <f t="shared" si="2"/>
        <v>362161.33</v>
      </c>
      <c r="L8" s="55">
        <f t="shared" ref="L8:Q8" si="3">SUM(L5:L7)</f>
        <v>540.74</v>
      </c>
      <c r="M8" s="55">
        <f t="shared" si="3"/>
        <v>190478.6</v>
      </c>
      <c r="N8" s="55">
        <f t="shared" si="3"/>
        <v>0</v>
      </c>
      <c r="O8" s="55">
        <f t="shared" si="3"/>
        <v>0</v>
      </c>
      <c r="P8" s="55">
        <f t="shared" si="3"/>
        <v>540.74</v>
      </c>
      <c r="Q8" s="55">
        <f t="shared" si="3"/>
        <v>190478.6</v>
      </c>
    </row>
    <row r="9" spans="2:17" ht="15.75" thickBot="1" x14ac:dyDescent="0.3">
      <c r="B9" s="51" t="s">
        <v>71</v>
      </c>
      <c r="K9" s="51" t="s">
        <v>77</v>
      </c>
    </row>
    <row r="10" spans="2:17" ht="15.75" thickBot="1" x14ac:dyDescent="0.3">
      <c r="B10" s="1" t="s">
        <v>72</v>
      </c>
      <c r="C10" s="80">
        <v>2019</v>
      </c>
      <c r="D10" s="81"/>
      <c r="E10" s="81"/>
      <c r="F10" s="81"/>
      <c r="G10" s="81"/>
      <c r="H10" s="82"/>
      <c r="K10" s="1" t="s">
        <v>79</v>
      </c>
      <c r="L10" s="80">
        <v>2019</v>
      </c>
      <c r="M10" s="81"/>
      <c r="N10" s="81"/>
      <c r="O10" s="81"/>
      <c r="P10" s="81"/>
      <c r="Q10" s="82"/>
    </row>
    <row r="11" spans="2:17" ht="15.75" thickBot="1" x14ac:dyDescent="0.3">
      <c r="B11" s="52"/>
      <c r="C11" s="80" t="s">
        <v>4</v>
      </c>
      <c r="D11" s="82"/>
      <c r="E11" s="80" t="s">
        <v>69</v>
      </c>
      <c r="F11" s="82"/>
      <c r="G11" s="81" t="s">
        <v>70</v>
      </c>
      <c r="H11" s="82"/>
      <c r="K11" s="52"/>
      <c r="L11" s="80" t="s">
        <v>4</v>
      </c>
      <c r="M11" s="82"/>
      <c r="N11" s="80" t="s">
        <v>69</v>
      </c>
      <c r="O11" s="82"/>
      <c r="P11" s="81" t="s">
        <v>70</v>
      </c>
      <c r="Q11" s="82"/>
    </row>
    <row r="12" spans="2:17" x14ac:dyDescent="0.25">
      <c r="B12" s="50" t="s">
        <v>65</v>
      </c>
      <c r="C12" s="53">
        <v>10</v>
      </c>
      <c r="D12" s="53">
        <v>12128</v>
      </c>
      <c r="E12" s="53"/>
      <c r="F12" s="53"/>
      <c r="G12" s="53">
        <f t="shared" ref="G12:H14" si="4">SUM(C12+E12)</f>
        <v>10</v>
      </c>
      <c r="H12" s="53">
        <f t="shared" si="4"/>
        <v>12128</v>
      </c>
      <c r="K12" s="50" t="s">
        <v>65</v>
      </c>
      <c r="L12" s="53"/>
      <c r="M12" s="53"/>
      <c r="N12" s="53"/>
      <c r="O12" s="53"/>
      <c r="P12" s="53">
        <f t="shared" ref="P12:Q14" si="5">SUM(L12+N12)</f>
        <v>0</v>
      </c>
      <c r="Q12" s="53">
        <f t="shared" si="5"/>
        <v>0</v>
      </c>
    </row>
    <row r="13" spans="2:17" x14ac:dyDescent="0.25">
      <c r="B13" s="49" t="s">
        <v>66</v>
      </c>
      <c r="C13" s="54">
        <v>261</v>
      </c>
      <c r="D13" s="54">
        <v>100245</v>
      </c>
      <c r="E13" s="54"/>
      <c r="F13" s="54"/>
      <c r="G13" s="54">
        <f t="shared" si="4"/>
        <v>261</v>
      </c>
      <c r="H13" s="54">
        <f t="shared" si="4"/>
        <v>100245</v>
      </c>
      <c r="K13" s="49" t="s">
        <v>66</v>
      </c>
      <c r="L13" s="54">
        <v>54</v>
      </c>
      <c r="M13" s="54">
        <v>18615</v>
      </c>
      <c r="N13" s="54"/>
      <c r="O13" s="54"/>
      <c r="P13" s="54">
        <f t="shared" si="5"/>
        <v>54</v>
      </c>
      <c r="Q13" s="54">
        <f t="shared" si="5"/>
        <v>18615</v>
      </c>
    </row>
    <row r="14" spans="2:17" x14ac:dyDescent="0.25">
      <c r="B14" s="49" t="s">
        <v>67</v>
      </c>
      <c r="C14" s="54">
        <v>935</v>
      </c>
      <c r="D14" s="54">
        <v>237341.62</v>
      </c>
      <c r="E14" s="54"/>
      <c r="F14" s="54"/>
      <c r="G14" s="54">
        <f t="shared" si="4"/>
        <v>935</v>
      </c>
      <c r="H14" s="54">
        <f t="shared" si="4"/>
        <v>237341.62</v>
      </c>
      <c r="K14" s="49" t="s">
        <v>67</v>
      </c>
      <c r="L14" s="54">
        <v>80</v>
      </c>
      <c r="M14" s="54">
        <v>12800</v>
      </c>
      <c r="N14" s="54"/>
      <c r="O14" s="54"/>
      <c r="P14" s="54">
        <f t="shared" si="5"/>
        <v>80</v>
      </c>
      <c r="Q14" s="54">
        <f t="shared" si="5"/>
        <v>12800</v>
      </c>
    </row>
    <row r="15" spans="2:17" x14ac:dyDescent="0.25">
      <c r="C15" s="55">
        <f t="shared" ref="C15:H15" si="6">SUM(C12:C14)</f>
        <v>1206</v>
      </c>
      <c r="D15" s="55">
        <f t="shared" si="6"/>
        <v>349714.62</v>
      </c>
      <c r="E15" s="55">
        <f t="shared" si="6"/>
        <v>0</v>
      </c>
      <c r="F15" s="55">
        <f t="shared" si="6"/>
        <v>0</v>
      </c>
      <c r="G15" s="55">
        <f t="shared" si="6"/>
        <v>1206</v>
      </c>
      <c r="H15" s="55">
        <f t="shared" si="6"/>
        <v>349714.62</v>
      </c>
      <c r="L15" s="55">
        <f t="shared" ref="L15:Q15" si="7">SUM(L12:L14)</f>
        <v>134</v>
      </c>
      <c r="M15" s="55">
        <f t="shared" si="7"/>
        <v>31415</v>
      </c>
      <c r="N15" s="55">
        <f t="shared" si="7"/>
        <v>0</v>
      </c>
      <c r="O15" s="55">
        <f t="shared" si="7"/>
        <v>0</v>
      </c>
      <c r="P15" s="55">
        <f t="shared" si="7"/>
        <v>134</v>
      </c>
      <c r="Q15" s="55">
        <f t="shared" si="7"/>
        <v>31415</v>
      </c>
    </row>
    <row r="16" spans="2:17" ht="15.75" thickBot="1" x14ac:dyDescent="0.3">
      <c r="B16" s="51" t="s">
        <v>71</v>
      </c>
      <c r="K16" s="51" t="s">
        <v>77</v>
      </c>
    </row>
    <row r="17" spans="2:17" ht="15.75" thickBot="1" x14ac:dyDescent="0.3">
      <c r="B17" s="1" t="s">
        <v>73</v>
      </c>
      <c r="C17" s="80">
        <v>2019</v>
      </c>
      <c r="D17" s="81"/>
      <c r="E17" s="81"/>
      <c r="F17" s="81"/>
      <c r="G17" s="81"/>
      <c r="H17" s="82"/>
      <c r="K17" s="1" t="s">
        <v>80</v>
      </c>
      <c r="L17" s="80">
        <v>2019</v>
      </c>
      <c r="M17" s="81"/>
      <c r="N17" s="81"/>
      <c r="O17" s="81"/>
      <c r="P17" s="81"/>
      <c r="Q17" s="82"/>
    </row>
    <row r="18" spans="2:17" ht="15.75" thickBot="1" x14ac:dyDescent="0.3">
      <c r="B18" s="52"/>
      <c r="C18" s="80" t="s">
        <v>4</v>
      </c>
      <c r="D18" s="82"/>
      <c r="E18" s="80" t="s">
        <v>69</v>
      </c>
      <c r="F18" s="82"/>
      <c r="G18" s="81" t="s">
        <v>70</v>
      </c>
      <c r="H18" s="82"/>
      <c r="K18" s="52"/>
      <c r="L18" s="80" t="s">
        <v>4</v>
      </c>
      <c r="M18" s="82"/>
      <c r="N18" s="80" t="s">
        <v>69</v>
      </c>
      <c r="O18" s="82"/>
      <c r="P18" s="81" t="s">
        <v>70</v>
      </c>
      <c r="Q18" s="82"/>
    </row>
    <row r="19" spans="2:17" x14ac:dyDescent="0.25">
      <c r="B19" s="50" t="s">
        <v>65</v>
      </c>
      <c r="C19" s="53">
        <v>400</v>
      </c>
      <c r="D19" s="53">
        <v>36743.619999999995</v>
      </c>
      <c r="E19" s="53"/>
      <c r="F19" s="53"/>
      <c r="G19" s="53">
        <f t="shared" ref="G19:H21" si="8">SUM(C19+E19)</f>
        <v>400</v>
      </c>
      <c r="H19" s="53">
        <f t="shared" si="8"/>
        <v>36743.619999999995</v>
      </c>
      <c r="K19" s="50" t="s">
        <v>65</v>
      </c>
      <c r="L19" s="53"/>
      <c r="M19" s="53"/>
      <c r="N19" s="53"/>
      <c r="O19" s="53"/>
      <c r="P19" s="53">
        <f t="shared" ref="P19:Q21" si="9">SUM(L19+N19)</f>
        <v>0</v>
      </c>
      <c r="Q19" s="53">
        <f t="shared" si="9"/>
        <v>0</v>
      </c>
    </row>
    <row r="20" spans="2:17" x14ac:dyDescent="0.25">
      <c r="B20" s="49" t="s">
        <v>66</v>
      </c>
      <c r="C20" s="54">
        <v>420</v>
      </c>
      <c r="D20" s="55">
        <v>50165</v>
      </c>
      <c r="E20" s="54"/>
      <c r="F20" s="54"/>
      <c r="G20" s="54">
        <f t="shared" si="8"/>
        <v>420</v>
      </c>
      <c r="H20" s="54">
        <f t="shared" si="8"/>
        <v>50165</v>
      </c>
      <c r="K20" s="49" t="s">
        <v>66</v>
      </c>
      <c r="L20" s="54">
        <v>175</v>
      </c>
      <c r="M20" s="54">
        <v>98445</v>
      </c>
      <c r="N20" s="54"/>
      <c r="O20" s="54"/>
      <c r="P20" s="54">
        <f t="shared" si="9"/>
        <v>175</v>
      </c>
      <c r="Q20" s="54">
        <f t="shared" si="9"/>
        <v>98445</v>
      </c>
    </row>
    <row r="21" spans="2:17" x14ac:dyDescent="0.25">
      <c r="B21" s="49" t="s">
        <v>67</v>
      </c>
      <c r="C21" s="54">
        <v>625</v>
      </c>
      <c r="D21" s="54">
        <v>111860</v>
      </c>
      <c r="E21" s="54"/>
      <c r="F21" s="54"/>
      <c r="G21" s="54">
        <f t="shared" si="8"/>
        <v>625</v>
      </c>
      <c r="H21" s="54">
        <f t="shared" si="8"/>
        <v>111860</v>
      </c>
      <c r="K21" s="49" t="s">
        <v>67</v>
      </c>
      <c r="L21" s="54">
        <v>10</v>
      </c>
      <c r="M21" s="54">
        <v>8700</v>
      </c>
      <c r="N21" s="54"/>
      <c r="O21" s="54"/>
      <c r="P21" s="54">
        <f t="shared" si="9"/>
        <v>10</v>
      </c>
      <c r="Q21" s="54">
        <f t="shared" si="9"/>
        <v>8700</v>
      </c>
    </row>
    <row r="22" spans="2:17" x14ac:dyDescent="0.25">
      <c r="C22" s="55">
        <f t="shared" ref="C22:H22" si="10">SUM(C19:C21)</f>
        <v>1445</v>
      </c>
      <c r="D22" s="55">
        <f t="shared" si="10"/>
        <v>198768.62</v>
      </c>
      <c r="E22" s="55">
        <f t="shared" si="10"/>
        <v>0</v>
      </c>
      <c r="F22" s="55">
        <f t="shared" si="10"/>
        <v>0</v>
      </c>
      <c r="G22" s="55">
        <f t="shared" si="10"/>
        <v>1445</v>
      </c>
      <c r="H22" s="55">
        <f t="shared" si="10"/>
        <v>198768.62</v>
      </c>
      <c r="L22" s="55">
        <f t="shared" ref="L22:Q22" si="11">SUM(L19:L21)</f>
        <v>185</v>
      </c>
      <c r="M22" s="55">
        <f t="shared" si="11"/>
        <v>107145</v>
      </c>
      <c r="N22" s="55">
        <f t="shared" si="11"/>
        <v>0</v>
      </c>
      <c r="O22" s="55">
        <f t="shared" si="11"/>
        <v>0</v>
      </c>
      <c r="P22" s="55">
        <f t="shared" si="11"/>
        <v>185</v>
      </c>
      <c r="Q22" s="55">
        <f t="shared" si="11"/>
        <v>107145</v>
      </c>
    </row>
    <row r="23" spans="2:17" x14ac:dyDescent="0.25">
      <c r="C23" s="55"/>
      <c r="D23" s="55"/>
      <c r="E23" s="55"/>
      <c r="F23" s="55"/>
      <c r="G23" s="55"/>
      <c r="H23" s="55"/>
      <c r="L23" s="55"/>
      <c r="M23" s="55"/>
      <c r="N23" s="55"/>
      <c r="O23" s="55"/>
      <c r="P23" s="55"/>
      <c r="Q23" s="55"/>
    </row>
    <row r="24" spans="2:17" ht="15.75" thickBot="1" x14ac:dyDescent="0.3">
      <c r="B24" s="51" t="s">
        <v>71</v>
      </c>
      <c r="K24" s="51" t="s">
        <v>77</v>
      </c>
    </row>
    <row r="25" spans="2:17" ht="15.75" thickBot="1" x14ac:dyDescent="0.3">
      <c r="B25" s="1" t="s">
        <v>75</v>
      </c>
      <c r="C25" s="80">
        <v>2019</v>
      </c>
      <c r="D25" s="81"/>
      <c r="E25" s="81"/>
      <c r="F25" s="81"/>
      <c r="G25" s="81"/>
      <c r="H25" s="82"/>
      <c r="K25" s="1" t="s">
        <v>81</v>
      </c>
      <c r="L25" s="80">
        <v>2019</v>
      </c>
      <c r="M25" s="81"/>
      <c r="N25" s="81"/>
      <c r="O25" s="81"/>
      <c r="P25" s="81"/>
      <c r="Q25" s="82"/>
    </row>
    <row r="26" spans="2:17" ht="15.75" thickBot="1" x14ac:dyDescent="0.3">
      <c r="B26" s="52"/>
      <c r="C26" s="80" t="s">
        <v>4</v>
      </c>
      <c r="D26" s="82"/>
      <c r="E26" s="80" t="s">
        <v>69</v>
      </c>
      <c r="F26" s="82"/>
      <c r="G26" s="81" t="s">
        <v>70</v>
      </c>
      <c r="H26" s="82"/>
      <c r="K26" s="52"/>
      <c r="L26" s="80" t="s">
        <v>4</v>
      </c>
      <c r="M26" s="82"/>
      <c r="N26" s="80" t="s">
        <v>69</v>
      </c>
      <c r="O26" s="82"/>
      <c r="P26" s="81" t="s">
        <v>70</v>
      </c>
      <c r="Q26" s="82"/>
    </row>
    <row r="27" spans="2:17" x14ac:dyDescent="0.25">
      <c r="B27" s="50" t="s">
        <v>65</v>
      </c>
      <c r="C27" s="53"/>
      <c r="D27" s="53"/>
      <c r="E27" s="53"/>
      <c r="F27" s="53"/>
      <c r="G27" s="53">
        <f t="shared" ref="G27:H29" si="12">SUM(C27+E27)</f>
        <v>0</v>
      </c>
      <c r="H27" s="53">
        <f t="shared" si="12"/>
        <v>0</v>
      </c>
      <c r="K27" s="50" t="s">
        <v>65</v>
      </c>
      <c r="L27" s="53"/>
      <c r="M27" s="53"/>
      <c r="N27" s="53"/>
      <c r="O27" s="53"/>
      <c r="P27" s="53">
        <f t="shared" ref="P27:Q29" si="13">SUM(L27+N27)</f>
        <v>0</v>
      </c>
      <c r="Q27" s="53">
        <f t="shared" si="13"/>
        <v>0</v>
      </c>
    </row>
    <row r="28" spans="2:17" x14ac:dyDescent="0.25">
      <c r="B28" s="49" t="s">
        <v>66</v>
      </c>
      <c r="C28" s="54">
        <v>650</v>
      </c>
      <c r="D28" s="54">
        <v>72175</v>
      </c>
      <c r="E28" s="54"/>
      <c r="F28" s="54"/>
      <c r="G28" s="54">
        <f t="shared" si="12"/>
        <v>650</v>
      </c>
      <c r="H28" s="54">
        <f t="shared" si="12"/>
        <v>72175</v>
      </c>
      <c r="K28" s="49" t="s">
        <v>66</v>
      </c>
      <c r="L28" s="54">
        <v>20</v>
      </c>
      <c r="M28" s="54">
        <v>7680</v>
      </c>
      <c r="N28" s="54"/>
      <c r="O28" s="54"/>
      <c r="P28" s="54">
        <f t="shared" si="13"/>
        <v>20</v>
      </c>
      <c r="Q28" s="54">
        <f t="shared" si="13"/>
        <v>7680</v>
      </c>
    </row>
    <row r="29" spans="2:17" x14ac:dyDescent="0.25">
      <c r="B29" s="49" t="s">
        <v>67</v>
      </c>
      <c r="C29" s="54">
        <v>1515</v>
      </c>
      <c r="D29" s="54">
        <v>121551.25</v>
      </c>
      <c r="E29" s="54"/>
      <c r="F29" s="54"/>
      <c r="G29" s="54">
        <f t="shared" si="12"/>
        <v>1515</v>
      </c>
      <c r="H29" s="54">
        <f t="shared" si="12"/>
        <v>121551.25</v>
      </c>
      <c r="K29" s="49" t="s">
        <v>67</v>
      </c>
      <c r="L29" s="54">
        <v>35</v>
      </c>
      <c r="M29" s="54">
        <v>15925</v>
      </c>
      <c r="N29" s="54"/>
      <c r="O29" s="54"/>
      <c r="P29" s="54">
        <f t="shared" si="13"/>
        <v>35</v>
      </c>
      <c r="Q29" s="54">
        <f t="shared" si="13"/>
        <v>15925</v>
      </c>
    </row>
    <row r="30" spans="2:17" x14ac:dyDescent="0.25">
      <c r="C30" s="55">
        <f t="shared" ref="C30:H30" si="14">SUM(C27:C29)</f>
        <v>2165</v>
      </c>
      <c r="D30" s="55">
        <f t="shared" si="14"/>
        <v>193726.25</v>
      </c>
      <c r="E30" s="55">
        <f t="shared" si="14"/>
        <v>0</v>
      </c>
      <c r="F30" s="55">
        <f t="shared" si="14"/>
        <v>0</v>
      </c>
      <c r="G30" s="55">
        <f t="shared" si="14"/>
        <v>2165</v>
      </c>
      <c r="H30" s="55">
        <f t="shared" si="14"/>
        <v>193726.25</v>
      </c>
      <c r="L30" s="55">
        <f t="shared" ref="L30:Q30" si="15">SUM(L27:L29)</f>
        <v>55</v>
      </c>
      <c r="M30" s="55">
        <f t="shared" si="15"/>
        <v>23605</v>
      </c>
      <c r="N30" s="55">
        <f t="shared" si="15"/>
        <v>0</v>
      </c>
      <c r="O30" s="55">
        <f t="shared" si="15"/>
        <v>0</v>
      </c>
      <c r="P30" s="55">
        <f t="shared" si="15"/>
        <v>55</v>
      </c>
      <c r="Q30" s="55">
        <f t="shared" si="15"/>
        <v>23605</v>
      </c>
    </row>
    <row r="32" spans="2:17" ht="15.75" thickBot="1" x14ac:dyDescent="0.3">
      <c r="B32" s="51" t="s">
        <v>71</v>
      </c>
    </row>
    <row r="33" spans="2:17" ht="15.75" thickBot="1" x14ac:dyDescent="0.3">
      <c r="B33" s="1" t="s">
        <v>76</v>
      </c>
      <c r="C33" s="80">
        <v>2019</v>
      </c>
      <c r="D33" s="81"/>
      <c r="E33" s="81"/>
      <c r="F33" s="81"/>
      <c r="G33" s="81"/>
      <c r="H33" s="82"/>
      <c r="K33" s="51" t="s">
        <v>77</v>
      </c>
    </row>
    <row r="34" spans="2:17" ht="15.75" thickBot="1" x14ac:dyDescent="0.3">
      <c r="B34" s="52"/>
      <c r="C34" s="80" t="s">
        <v>4</v>
      </c>
      <c r="D34" s="82"/>
      <c r="E34" s="80" t="s">
        <v>69</v>
      </c>
      <c r="F34" s="82"/>
      <c r="G34" s="81" t="s">
        <v>70</v>
      </c>
      <c r="H34" s="82"/>
      <c r="K34" s="1" t="s">
        <v>83</v>
      </c>
      <c r="L34" s="80">
        <v>2019</v>
      </c>
      <c r="M34" s="81"/>
      <c r="N34" s="81"/>
      <c r="O34" s="81"/>
      <c r="P34" s="81"/>
      <c r="Q34" s="82"/>
    </row>
    <row r="35" spans="2:17" ht="15.75" thickBot="1" x14ac:dyDescent="0.3">
      <c r="B35" s="50" t="s">
        <v>65</v>
      </c>
      <c r="C35" s="53"/>
      <c r="D35" s="53"/>
      <c r="E35" s="53"/>
      <c r="F35" s="53"/>
      <c r="G35" s="53">
        <f t="shared" ref="G35:H37" si="16">SUM(C35+E35)</f>
        <v>0</v>
      </c>
      <c r="H35" s="53">
        <f t="shared" si="16"/>
        <v>0</v>
      </c>
      <c r="K35" s="52"/>
      <c r="L35" s="80" t="s">
        <v>4</v>
      </c>
      <c r="M35" s="82"/>
      <c r="N35" s="80" t="s">
        <v>69</v>
      </c>
      <c r="O35" s="82"/>
      <c r="P35" s="81" t="s">
        <v>70</v>
      </c>
      <c r="Q35" s="82"/>
    </row>
    <row r="36" spans="2:17" x14ac:dyDescent="0.25">
      <c r="B36" s="49" t="s">
        <v>66</v>
      </c>
      <c r="C36" s="54">
        <v>25</v>
      </c>
      <c r="D36" s="54">
        <v>2150</v>
      </c>
      <c r="E36" s="54"/>
      <c r="F36" s="54"/>
      <c r="G36" s="54">
        <f t="shared" si="16"/>
        <v>25</v>
      </c>
      <c r="H36" s="54">
        <f t="shared" si="16"/>
        <v>2150</v>
      </c>
      <c r="K36" s="50" t="s">
        <v>65</v>
      </c>
      <c r="L36" s="53"/>
      <c r="M36" s="53"/>
      <c r="N36" s="53"/>
      <c r="O36" s="53"/>
      <c r="P36" s="53">
        <f t="shared" ref="P36:Q38" si="17">SUM(L36+N36)</f>
        <v>0</v>
      </c>
      <c r="Q36" s="53">
        <f t="shared" si="17"/>
        <v>0</v>
      </c>
    </row>
    <row r="37" spans="2:17" x14ac:dyDescent="0.25">
      <c r="B37" s="49" t="s">
        <v>67</v>
      </c>
      <c r="C37" s="54"/>
      <c r="D37" s="54"/>
      <c r="E37" s="54"/>
      <c r="F37" s="54"/>
      <c r="G37" s="54">
        <f t="shared" si="16"/>
        <v>0</v>
      </c>
      <c r="H37" s="54">
        <f t="shared" si="16"/>
        <v>0</v>
      </c>
      <c r="K37" s="49" t="s">
        <v>66</v>
      </c>
      <c r="L37" s="54">
        <v>0</v>
      </c>
      <c r="M37" s="54">
        <v>0</v>
      </c>
      <c r="N37" s="54"/>
      <c r="O37" s="54"/>
      <c r="P37" s="54">
        <f t="shared" si="17"/>
        <v>0</v>
      </c>
      <c r="Q37" s="54">
        <f t="shared" si="17"/>
        <v>0</v>
      </c>
    </row>
    <row r="38" spans="2:17" x14ac:dyDescent="0.25">
      <c r="C38" s="55">
        <f t="shared" ref="C38:H38" si="18">SUM(C35:C37)</f>
        <v>25</v>
      </c>
      <c r="D38" s="55">
        <f t="shared" si="18"/>
        <v>2150</v>
      </c>
      <c r="E38" s="55">
        <f t="shared" si="18"/>
        <v>0</v>
      </c>
      <c r="F38" s="55">
        <f t="shared" si="18"/>
        <v>0</v>
      </c>
      <c r="G38" s="55">
        <f t="shared" si="18"/>
        <v>25</v>
      </c>
      <c r="H38" s="55">
        <f t="shared" si="18"/>
        <v>2150</v>
      </c>
      <c r="K38" s="49" t="s">
        <v>67</v>
      </c>
      <c r="L38" s="54">
        <v>10</v>
      </c>
      <c r="M38" s="54">
        <v>4920</v>
      </c>
      <c r="N38" s="54"/>
      <c r="O38" s="54"/>
      <c r="P38" s="54">
        <f t="shared" si="17"/>
        <v>10</v>
      </c>
      <c r="Q38" s="54">
        <f t="shared" si="17"/>
        <v>4920</v>
      </c>
    </row>
    <row r="39" spans="2:17" x14ac:dyDescent="0.25">
      <c r="L39" s="55">
        <f t="shared" ref="L39:Q39" si="19">SUM(L36:L38)</f>
        <v>10</v>
      </c>
      <c r="M39" s="55">
        <f t="shared" si="19"/>
        <v>4920</v>
      </c>
      <c r="N39" s="55">
        <f t="shared" si="19"/>
        <v>0</v>
      </c>
      <c r="O39" s="55">
        <f t="shared" si="19"/>
        <v>0</v>
      </c>
      <c r="P39" s="55">
        <f t="shared" si="19"/>
        <v>10</v>
      </c>
      <c r="Q39" s="55">
        <f t="shared" si="19"/>
        <v>4920</v>
      </c>
    </row>
    <row r="40" spans="2:17" x14ac:dyDescent="0.25">
      <c r="B40" s="1" t="s">
        <v>65</v>
      </c>
      <c r="C40" s="55">
        <f>SUM(C5+C12+C19+C27+C35)</f>
        <v>410</v>
      </c>
      <c r="D40" s="55">
        <f t="shared" ref="D40:H40" si="20">SUM(D5+D12+D19+D27+D35)</f>
        <v>48871.619999999995</v>
      </c>
      <c r="E40" s="55">
        <f t="shared" si="20"/>
        <v>0</v>
      </c>
      <c r="F40" s="55">
        <f t="shared" si="20"/>
        <v>0</v>
      </c>
      <c r="G40" s="55">
        <f t="shared" si="20"/>
        <v>410</v>
      </c>
      <c r="H40" s="55">
        <f t="shared" si="20"/>
        <v>48871.619999999995</v>
      </c>
    </row>
    <row r="41" spans="2:17" x14ac:dyDescent="0.25">
      <c r="B41" s="1" t="s">
        <v>66</v>
      </c>
      <c r="C41" s="55">
        <f t="shared" ref="C41:H41" si="21">SUM(C6+C13+C20+C28+C36)</f>
        <v>3119</v>
      </c>
      <c r="D41" s="55">
        <f t="shared" si="21"/>
        <v>441831.5</v>
      </c>
      <c r="E41" s="55">
        <f t="shared" si="21"/>
        <v>0</v>
      </c>
      <c r="F41" s="55">
        <f t="shared" si="21"/>
        <v>0</v>
      </c>
      <c r="G41" s="55">
        <f t="shared" si="21"/>
        <v>3119</v>
      </c>
      <c r="H41" s="55">
        <f t="shared" si="21"/>
        <v>441831.5</v>
      </c>
    </row>
    <row r="42" spans="2:17" ht="15.75" thickBot="1" x14ac:dyDescent="0.3">
      <c r="B42" s="1" t="s">
        <v>67</v>
      </c>
      <c r="C42" s="55">
        <f t="shared" ref="C42:H42" si="22">SUM(C7+C14+C21+C29+C37)</f>
        <v>4254</v>
      </c>
      <c r="D42" s="55">
        <f t="shared" si="22"/>
        <v>615817.69999999995</v>
      </c>
      <c r="E42" s="55">
        <f t="shared" si="22"/>
        <v>0</v>
      </c>
      <c r="F42" s="55">
        <f t="shared" si="22"/>
        <v>0</v>
      </c>
      <c r="G42" s="55">
        <f t="shared" si="22"/>
        <v>4254</v>
      </c>
      <c r="H42" s="55">
        <f t="shared" si="22"/>
        <v>615817.69999999995</v>
      </c>
      <c r="K42" s="51" t="s">
        <v>77</v>
      </c>
    </row>
    <row r="43" spans="2:17" ht="15.75" thickBot="1" x14ac:dyDescent="0.3">
      <c r="D43" s="55">
        <f>SUM(D40:D42)</f>
        <v>1106520.8199999998</v>
      </c>
      <c r="K43" s="1" t="s">
        <v>84</v>
      </c>
      <c r="L43" s="80">
        <v>2019</v>
      </c>
      <c r="M43" s="81"/>
      <c r="N43" s="81"/>
      <c r="O43" s="81"/>
      <c r="P43" s="81"/>
      <c r="Q43" s="82"/>
    </row>
    <row r="44" spans="2:17" ht="15.75" thickBot="1" x14ac:dyDescent="0.3">
      <c r="B44" s="51" t="s">
        <v>86</v>
      </c>
      <c r="K44" s="52"/>
      <c r="L44" s="80" t="s">
        <v>4</v>
      </c>
      <c r="M44" s="82"/>
      <c r="N44" s="80" t="s">
        <v>69</v>
      </c>
      <c r="O44" s="82"/>
      <c r="P44" s="81" t="s">
        <v>70</v>
      </c>
      <c r="Q44" s="82"/>
    </row>
    <row r="45" spans="2:17" ht="15.75" thickBot="1" x14ac:dyDescent="0.3">
      <c r="B45" s="1" t="s">
        <v>87</v>
      </c>
      <c r="C45" s="80">
        <v>2019</v>
      </c>
      <c r="D45" s="81"/>
      <c r="E45" s="81"/>
      <c r="F45" s="81"/>
      <c r="G45" s="81"/>
      <c r="H45" s="82"/>
      <c r="K45" s="50" t="s">
        <v>65</v>
      </c>
      <c r="L45" s="53"/>
      <c r="M45" s="53"/>
      <c r="N45" s="53"/>
      <c r="O45" s="53"/>
      <c r="P45" s="53">
        <f t="shared" ref="P45:Q47" si="23">SUM(L45+N45)</f>
        <v>0</v>
      </c>
      <c r="Q45" s="53">
        <f t="shared" si="23"/>
        <v>0</v>
      </c>
    </row>
    <row r="46" spans="2:17" ht="15.75" thickBot="1" x14ac:dyDescent="0.3">
      <c r="B46" s="52"/>
      <c r="C46" s="80" t="s">
        <v>4</v>
      </c>
      <c r="D46" s="82"/>
      <c r="E46" s="80" t="s">
        <v>69</v>
      </c>
      <c r="F46" s="82"/>
      <c r="G46" s="81" t="s">
        <v>70</v>
      </c>
      <c r="H46" s="82"/>
      <c r="K46" s="49" t="s">
        <v>66</v>
      </c>
      <c r="L46" s="54">
        <v>5</v>
      </c>
      <c r="M46" s="54">
        <v>5675</v>
      </c>
      <c r="N46" s="54"/>
      <c r="O46" s="54"/>
      <c r="P46" s="54">
        <f t="shared" si="23"/>
        <v>5</v>
      </c>
      <c r="Q46" s="54">
        <f t="shared" si="23"/>
        <v>5675</v>
      </c>
    </row>
    <row r="47" spans="2:17" x14ac:dyDescent="0.25">
      <c r="B47" s="50" t="s">
        <v>65</v>
      </c>
      <c r="C47" s="53"/>
      <c r="D47" s="53"/>
      <c r="E47" s="53"/>
      <c r="F47" s="53"/>
      <c r="G47" s="53">
        <f t="shared" ref="G47:H49" si="24">SUM(C47+E47)</f>
        <v>0</v>
      </c>
      <c r="H47" s="53">
        <f t="shared" si="24"/>
        <v>0</v>
      </c>
      <c r="K47" s="49" t="s">
        <v>67</v>
      </c>
      <c r="L47" s="54">
        <v>10</v>
      </c>
      <c r="M47" s="54">
        <v>7250</v>
      </c>
      <c r="N47" s="54"/>
      <c r="O47" s="54"/>
      <c r="P47" s="54">
        <f t="shared" si="23"/>
        <v>10</v>
      </c>
      <c r="Q47" s="54">
        <f t="shared" si="23"/>
        <v>7250</v>
      </c>
    </row>
    <row r="48" spans="2:17" x14ac:dyDescent="0.25">
      <c r="B48" s="49" t="s">
        <v>66</v>
      </c>
      <c r="C48" s="54">
        <v>66</v>
      </c>
      <c r="D48" s="54">
        <v>4289.5</v>
      </c>
      <c r="E48" s="54"/>
      <c r="F48" s="54"/>
      <c r="G48" s="54">
        <f t="shared" si="24"/>
        <v>66</v>
      </c>
      <c r="H48" s="54">
        <f t="shared" si="24"/>
        <v>4289.5</v>
      </c>
      <c r="L48" s="55">
        <f t="shared" ref="L48:Q48" si="25">SUM(L45:L47)</f>
        <v>15</v>
      </c>
      <c r="M48" s="55">
        <f t="shared" si="25"/>
        <v>12925</v>
      </c>
      <c r="N48" s="55">
        <f t="shared" si="25"/>
        <v>0</v>
      </c>
      <c r="O48" s="55">
        <f t="shared" si="25"/>
        <v>0</v>
      </c>
      <c r="P48" s="55">
        <f t="shared" si="25"/>
        <v>15</v>
      </c>
      <c r="Q48" s="55">
        <f t="shared" si="25"/>
        <v>12925</v>
      </c>
    </row>
    <row r="49" spans="2:17" x14ac:dyDescent="0.25">
      <c r="B49" s="49" t="s">
        <v>67</v>
      </c>
      <c r="C49" s="54">
        <v>50.5</v>
      </c>
      <c r="D49" s="54">
        <v>4615.5</v>
      </c>
      <c r="E49" s="54"/>
      <c r="F49" s="54"/>
      <c r="G49" s="54">
        <f t="shared" si="24"/>
        <v>50.5</v>
      </c>
      <c r="H49" s="54">
        <f t="shared" si="24"/>
        <v>4615.5</v>
      </c>
    </row>
    <row r="50" spans="2:17" ht="15.75" thickBot="1" x14ac:dyDescent="0.3">
      <c r="C50" s="55">
        <f t="shared" ref="C50:H50" si="26">SUM(C47:C49)</f>
        <v>116.5</v>
      </c>
      <c r="D50" s="55">
        <f t="shared" si="26"/>
        <v>8905</v>
      </c>
      <c r="E50" s="55">
        <f t="shared" si="26"/>
        <v>0</v>
      </c>
      <c r="F50" s="55">
        <f t="shared" si="26"/>
        <v>0</v>
      </c>
      <c r="G50" s="55">
        <f t="shared" si="26"/>
        <v>116.5</v>
      </c>
      <c r="H50" s="55">
        <f t="shared" si="26"/>
        <v>8905</v>
      </c>
      <c r="K50" s="51" t="s">
        <v>77</v>
      </c>
    </row>
    <row r="51" spans="2:17" ht="15.75" thickBot="1" x14ac:dyDescent="0.3">
      <c r="K51" s="1" t="s">
        <v>85</v>
      </c>
      <c r="L51" s="80">
        <v>2019</v>
      </c>
      <c r="M51" s="81"/>
      <c r="N51" s="81"/>
      <c r="O51" s="81"/>
      <c r="P51" s="81"/>
      <c r="Q51" s="82"/>
    </row>
    <row r="52" spans="2:17" ht="15.75" thickBot="1" x14ac:dyDescent="0.3">
      <c r="K52" s="52"/>
      <c r="L52" s="80" t="s">
        <v>4</v>
      </c>
      <c r="M52" s="82"/>
      <c r="N52" s="80" t="s">
        <v>69</v>
      </c>
      <c r="O52" s="82"/>
      <c r="P52" s="81" t="s">
        <v>70</v>
      </c>
      <c r="Q52" s="82"/>
    </row>
    <row r="53" spans="2:17" ht="15.75" thickBot="1" x14ac:dyDescent="0.3">
      <c r="B53" s="51" t="s">
        <v>86</v>
      </c>
      <c r="K53" s="50" t="s">
        <v>65</v>
      </c>
      <c r="L53" s="53"/>
      <c r="M53" s="53"/>
      <c r="N53" s="53"/>
      <c r="O53" s="53"/>
      <c r="P53" s="53">
        <f t="shared" ref="P53:Q55" si="27">SUM(L53+N53)</f>
        <v>0</v>
      </c>
      <c r="Q53" s="53">
        <f t="shared" si="27"/>
        <v>0</v>
      </c>
    </row>
    <row r="54" spans="2:17" ht="15.75" thickBot="1" x14ac:dyDescent="0.3">
      <c r="B54" s="1" t="s">
        <v>88</v>
      </c>
      <c r="C54" s="80">
        <v>2019</v>
      </c>
      <c r="D54" s="81"/>
      <c r="E54" s="81"/>
      <c r="F54" s="81"/>
      <c r="G54" s="81"/>
      <c r="H54" s="82"/>
      <c r="K54" s="49" t="s">
        <v>66</v>
      </c>
      <c r="L54" s="54"/>
      <c r="M54" s="54"/>
      <c r="N54" s="54"/>
      <c r="O54" s="54"/>
      <c r="P54" s="54">
        <f t="shared" si="27"/>
        <v>0</v>
      </c>
      <c r="Q54" s="54">
        <f t="shared" si="27"/>
        <v>0</v>
      </c>
    </row>
    <row r="55" spans="2:17" ht="15.75" thickBot="1" x14ac:dyDescent="0.3">
      <c r="B55" s="52"/>
      <c r="C55" s="80" t="s">
        <v>4</v>
      </c>
      <c r="D55" s="82"/>
      <c r="E55" s="80" t="s">
        <v>69</v>
      </c>
      <c r="F55" s="82"/>
      <c r="G55" s="81" t="s">
        <v>70</v>
      </c>
      <c r="H55" s="82"/>
      <c r="K55" s="49" t="s">
        <v>67</v>
      </c>
      <c r="L55" s="54">
        <v>75</v>
      </c>
      <c r="M55" s="54">
        <v>26070</v>
      </c>
      <c r="N55" s="54"/>
      <c r="O55" s="54"/>
      <c r="P55" s="54">
        <f t="shared" si="27"/>
        <v>75</v>
      </c>
      <c r="Q55" s="54">
        <f t="shared" si="27"/>
        <v>26070</v>
      </c>
    </row>
    <row r="56" spans="2:17" x14ac:dyDescent="0.25">
      <c r="B56" s="50" t="s">
        <v>65</v>
      </c>
      <c r="C56" s="53"/>
      <c r="D56" s="53"/>
      <c r="E56" s="53"/>
      <c r="F56" s="53"/>
      <c r="G56" s="53">
        <f t="shared" ref="G56:H58" si="28">SUM(C56+E56)</f>
        <v>0</v>
      </c>
      <c r="H56" s="53">
        <f t="shared" si="28"/>
        <v>0</v>
      </c>
      <c r="L56" s="55">
        <f t="shared" ref="L56:Q56" si="29">SUM(L53:L55)</f>
        <v>75</v>
      </c>
      <c r="M56" s="55">
        <f t="shared" si="29"/>
        <v>26070</v>
      </c>
      <c r="N56" s="55">
        <f t="shared" si="29"/>
        <v>0</v>
      </c>
      <c r="O56" s="55">
        <f t="shared" si="29"/>
        <v>0</v>
      </c>
      <c r="P56" s="55">
        <f t="shared" si="29"/>
        <v>75</v>
      </c>
      <c r="Q56" s="55">
        <f t="shared" si="29"/>
        <v>26070</v>
      </c>
    </row>
    <row r="57" spans="2:17" x14ac:dyDescent="0.25">
      <c r="B57" s="49" t="s">
        <v>66</v>
      </c>
      <c r="C57" s="54">
        <v>11</v>
      </c>
      <c r="D57" s="54">
        <v>46305</v>
      </c>
      <c r="E57" s="54"/>
      <c r="F57" s="54"/>
      <c r="G57" s="54">
        <f t="shared" si="28"/>
        <v>11</v>
      </c>
      <c r="H57" s="54">
        <f t="shared" si="28"/>
        <v>46305</v>
      </c>
      <c r="L57" s="55"/>
      <c r="M57" s="55"/>
      <c r="N57" s="55"/>
      <c r="O57" s="55"/>
      <c r="P57" s="55"/>
      <c r="Q57" s="55"/>
    </row>
    <row r="58" spans="2:17" x14ac:dyDescent="0.25">
      <c r="B58" s="49" t="s">
        <v>67</v>
      </c>
      <c r="C58" s="54"/>
      <c r="D58" s="54"/>
      <c r="E58" s="54"/>
      <c r="F58" s="54"/>
      <c r="G58" s="54">
        <f t="shared" si="28"/>
        <v>0</v>
      </c>
      <c r="H58" s="54">
        <f t="shared" si="28"/>
        <v>0</v>
      </c>
      <c r="K58" s="1" t="s">
        <v>65</v>
      </c>
      <c r="L58" s="55">
        <f>SUM(L5+L12+L19+L27+L36+L45+L53)</f>
        <v>0</v>
      </c>
      <c r="M58" s="55">
        <f t="shared" ref="M58:Q58" si="30">SUM(M5+M12+M19+M27+M36+M45+M53)</f>
        <v>0</v>
      </c>
      <c r="N58" s="55">
        <f t="shared" si="30"/>
        <v>0</v>
      </c>
      <c r="O58" s="55">
        <f t="shared" si="30"/>
        <v>0</v>
      </c>
      <c r="P58" s="55">
        <f t="shared" si="30"/>
        <v>0</v>
      </c>
      <c r="Q58" s="55">
        <f t="shared" si="30"/>
        <v>0</v>
      </c>
    </row>
    <row r="59" spans="2:17" x14ac:dyDescent="0.25">
      <c r="C59" s="55">
        <f t="shared" ref="C59:H59" si="31">SUM(C56:C58)</f>
        <v>11</v>
      </c>
      <c r="D59" s="55">
        <f t="shared" si="31"/>
        <v>46305</v>
      </c>
      <c r="E59" s="55">
        <f t="shared" si="31"/>
        <v>0</v>
      </c>
      <c r="F59" s="55">
        <f t="shared" si="31"/>
        <v>0</v>
      </c>
      <c r="G59" s="55">
        <f t="shared" si="31"/>
        <v>11</v>
      </c>
      <c r="H59" s="55">
        <f t="shared" si="31"/>
        <v>46305</v>
      </c>
      <c r="K59" s="1" t="s">
        <v>66</v>
      </c>
      <c r="L59" s="55">
        <f t="shared" ref="L59:Q61" si="32">SUM(L6+L13+L20+L28+L37+L46+L54)</f>
        <v>594</v>
      </c>
      <c r="M59" s="55">
        <f t="shared" si="32"/>
        <v>234391</v>
      </c>
      <c r="N59" s="55">
        <f t="shared" si="32"/>
        <v>0</v>
      </c>
      <c r="O59" s="55">
        <f t="shared" si="32"/>
        <v>0</v>
      </c>
      <c r="P59" s="55">
        <f t="shared" si="32"/>
        <v>594</v>
      </c>
      <c r="Q59" s="55">
        <f t="shared" si="32"/>
        <v>234391</v>
      </c>
    </row>
    <row r="60" spans="2:17" x14ac:dyDescent="0.25">
      <c r="K60" s="1" t="s">
        <v>67</v>
      </c>
      <c r="L60" s="55">
        <f t="shared" si="32"/>
        <v>420.74</v>
      </c>
      <c r="M60" s="55">
        <f t="shared" si="32"/>
        <v>162167.6</v>
      </c>
      <c r="N60" s="55">
        <f t="shared" si="32"/>
        <v>0</v>
      </c>
      <c r="O60" s="55">
        <f t="shared" si="32"/>
        <v>0</v>
      </c>
      <c r="P60" s="55">
        <f t="shared" si="32"/>
        <v>420.74</v>
      </c>
      <c r="Q60" s="55">
        <f t="shared" si="32"/>
        <v>162167.6</v>
      </c>
    </row>
    <row r="61" spans="2:17" x14ac:dyDescent="0.25">
      <c r="B61" s="55" t="s">
        <v>65</v>
      </c>
      <c r="C61" s="55">
        <f>SUM(C47+C56)</f>
        <v>0</v>
      </c>
      <c r="D61" s="55">
        <f t="shared" ref="D61:H61" si="33">SUM(D47+D56)</f>
        <v>0</v>
      </c>
      <c r="E61" s="55">
        <f t="shared" si="33"/>
        <v>0</v>
      </c>
      <c r="F61" s="55">
        <f t="shared" si="33"/>
        <v>0</v>
      </c>
      <c r="G61" s="55">
        <f t="shared" si="33"/>
        <v>0</v>
      </c>
      <c r="H61" s="55">
        <f t="shared" si="33"/>
        <v>0</v>
      </c>
      <c r="L61" s="55">
        <f t="shared" si="32"/>
        <v>1014.74</v>
      </c>
      <c r="M61" s="55">
        <f t="shared" si="32"/>
        <v>396558.6</v>
      </c>
      <c r="N61" s="55">
        <f t="shared" si="32"/>
        <v>0</v>
      </c>
      <c r="O61" s="55">
        <f t="shared" si="32"/>
        <v>0</v>
      </c>
      <c r="P61" s="55">
        <f t="shared" si="32"/>
        <v>1014.74</v>
      </c>
      <c r="Q61" s="55">
        <f t="shared" si="32"/>
        <v>396558.6</v>
      </c>
    </row>
    <row r="62" spans="2:17" x14ac:dyDescent="0.25">
      <c r="B62" s="1" t="s">
        <v>66</v>
      </c>
      <c r="C62" s="55">
        <f t="shared" ref="C62:H63" si="34">SUM(C48+C57)</f>
        <v>77</v>
      </c>
      <c r="D62" s="55">
        <f t="shared" si="34"/>
        <v>50594.5</v>
      </c>
      <c r="E62" s="55">
        <f t="shared" si="34"/>
        <v>0</v>
      </c>
      <c r="F62" s="55">
        <f t="shared" si="34"/>
        <v>0</v>
      </c>
      <c r="G62" s="55">
        <f t="shared" si="34"/>
        <v>77</v>
      </c>
      <c r="H62" s="55">
        <f t="shared" si="34"/>
        <v>50594.5</v>
      </c>
    </row>
    <row r="63" spans="2:17" x14ac:dyDescent="0.25">
      <c r="B63" s="1" t="s">
        <v>67</v>
      </c>
      <c r="C63" s="55">
        <f t="shared" si="34"/>
        <v>50.5</v>
      </c>
      <c r="D63" s="55">
        <f t="shared" si="34"/>
        <v>4615.5</v>
      </c>
      <c r="E63" s="55">
        <f t="shared" si="34"/>
        <v>0</v>
      </c>
      <c r="F63" s="55">
        <f t="shared" si="34"/>
        <v>0</v>
      </c>
      <c r="G63" s="55">
        <f t="shared" si="34"/>
        <v>50.5</v>
      </c>
      <c r="H63" s="55">
        <f t="shared" si="34"/>
        <v>4615.5</v>
      </c>
    </row>
    <row r="64" spans="2:17" x14ac:dyDescent="0.25">
      <c r="B64" s="1" t="s">
        <v>70</v>
      </c>
      <c r="C64" s="55">
        <f>SUM(C61:C63)</f>
        <v>127.5</v>
      </c>
      <c r="D64" s="55">
        <f t="shared" ref="D64:H64" si="35">SUM(D61:D63)</f>
        <v>55210</v>
      </c>
      <c r="E64" s="55">
        <f t="shared" si="35"/>
        <v>0</v>
      </c>
      <c r="F64" s="55">
        <f t="shared" si="35"/>
        <v>0</v>
      </c>
      <c r="G64" s="55">
        <f t="shared" si="35"/>
        <v>127.5</v>
      </c>
      <c r="H64" s="55">
        <f t="shared" si="35"/>
        <v>55210</v>
      </c>
    </row>
    <row r="67" spans="2:18" ht="15.75" thickBot="1" x14ac:dyDescent="0.3">
      <c r="B67" s="59" t="s">
        <v>33</v>
      </c>
      <c r="L67" s="59" t="s">
        <v>89</v>
      </c>
    </row>
    <row r="68" spans="2:18" ht="15.75" thickBot="1" x14ac:dyDescent="0.3">
      <c r="B68" s="1" t="s">
        <v>87</v>
      </c>
      <c r="C68" s="80">
        <v>2019</v>
      </c>
      <c r="D68" s="81"/>
      <c r="E68" s="81"/>
      <c r="F68" s="81"/>
      <c r="G68" s="81"/>
      <c r="H68" s="82"/>
      <c r="L68" s="1" t="s">
        <v>87</v>
      </c>
      <c r="M68" s="80">
        <v>2019</v>
      </c>
      <c r="N68" s="81"/>
      <c r="O68" s="81"/>
      <c r="P68" s="81"/>
      <c r="Q68" s="81"/>
      <c r="R68" s="82"/>
    </row>
    <row r="69" spans="2:18" ht="15.75" thickBot="1" x14ac:dyDescent="0.3">
      <c r="B69" s="52"/>
      <c r="C69" s="80" t="s">
        <v>4</v>
      </c>
      <c r="D69" s="82"/>
      <c r="E69" s="80" t="s">
        <v>69</v>
      </c>
      <c r="F69" s="82"/>
      <c r="G69" s="81" t="s">
        <v>70</v>
      </c>
      <c r="H69" s="82"/>
      <c r="L69" s="52"/>
      <c r="M69" s="80" t="s">
        <v>4</v>
      </c>
      <c r="N69" s="82"/>
      <c r="O69" s="80" t="s">
        <v>69</v>
      </c>
      <c r="P69" s="82"/>
      <c r="Q69" s="81" t="s">
        <v>70</v>
      </c>
      <c r="R69" s="82"/>
    </row>
    <row r="70" spans="2:18" x14ac:dyDescent="0.25">
      <c r="B70" s="50" t="s">
        <v>65</v>
      </c>
      <c r="C70" s="53">
        <v>1</v>
      </c>
      <c r="D70" s="53">
        <v>1950</v>
      </c>
      <c r="E70" s="53"/>
      <c r="F70" s="53"/>
      <c r="G70" s="53">
        <f t="shared" ref="G70:H72" si="36">SUM(C70+E70)</f>
        <v>1</v>
      </c>
      <c r="H70" s="53">
        <f t="shared" si="36"/>
        <v>1950</v>
      </c>
      <c r="L70" s="50" t="s">
        <v>65</v>
      </c>
      <c r="M70" s="53"/>
      <c r="N70" s="53"/>
      <c r="O70" s="53"/>
      <c r="P70" s="53"/>
      <c r="Q70" s="53">
        <f t="shared" ref="Q70:R72" si="37">SUM(M70+O70)</f>
        <v>0</v>
      </c>
      <c r="R70" s="53">
        <f t="shared" si="37"/>
        <v>0</v>
      </c>
    </row>
    <row r="71" spans="2:18" x14ac:dyDescent="0.25">
      <c r="B71" s="49" t="s">
        <v>66</v>
      </c>
      <c r="C71" s="54">
        <v>5</v>
      </c>
      <c r="D71" s="54">
        <v>9500</v>
      </c>
      <c r="E71" s="54"/>
      <c r="F71" s="54"/>
      <c r="G71" s="54">
        <f t="shared" si="36"/>
        <v>5</v>
      </c>
      <c r="H71" s="54">
        <f t="shared" si="36"/>
        <v>9500</v>
      </c>
      <c r="L71" s="49" t="s">
        <v>66</v>
      </c>
      <c r="M71" s="54">
        <v>300</v>
      </c>
      <c r="N71" s="54">
        <v>79850</v>
      </c>
      <c r="O71" s="54"/>
      <c r="P71" s="54"/>
      <c r="Q71" s="54">
        <f t="shared" si="37"/>
        <v>300</v>
      </c>
      <c r="R71" s="54">
        <f t="shared" si="37"/>
        <v>79850</v>
      </c>
    </row>
    <row r="72" spans="2:18" x14ac:dyDescent="0.25">
      <c r="B72" s="49" t="s">
        <v>67</v>
      </c>
      <c r="C72" s="54">
        <v>5</v>
      </c>
      <c r="D72" s="54">
        <v>14099.8</v>
      </c>
      <c r="E72" s="54"/>
      <c r="F72" s="54"/>
      <c r="G72" s="54">
        <f t="shared" si="36"/>
        <v>5</v>
      </c>
      <c r="H72" s="54">
        <f t="shared" si="36"/>
        <v>14099.8</v>
      </c>
      <c r="L72" s="49" t="s">
        <v>67</v>
      </c>
      <c r="M72" s="54">
        <v>55</v>
      </c>
      <c r="N72" s="54">
        <v>17275</v>
      </c>
      <c r="O72" s="54"/>
      <c r="P72" s="54"/>
      <c r="Q72" s="54">
        <f t="shared" si="37"/>
        <v>55</v>
      </c>
      <c r="R72" s="54">
        <f t="shared" si="37"/>
        <v>17275</v>
      </c>
    </row>
    <row r="73" spans="2:18" x14ac:dyDescent="0.25">
      <c r="C73" s="55">
        <f t="shared" ref="C73:H73" si="38">SUM(C70:C72)</f>
        <v>11</v>
      </c>
      <c r="D73" s="55">
        <f t="shared" si="38"/>
        <v>25549.8</v>
      </c>
      <c r="E73" s="55">
        <f t="shared" si="38"/>
        <v>0</v>
      </c>
      <c r="F73" s="55">
        <f t="shared" si="38"/>
        <v>0</v>
      </c>
      <c r="G73" s="55">
        <f t="shared" si="38"/>
        <v>11</v>
      </c>
      <c r="H73" s="55">
        <f t="shared" si="38"/>
        <v>25549.8</v>
      </c>
      <c r="M73" s="55">
        <f t="shared" ref="M73:R73" si="39">SUM(M70:M72)</f>
        <v>355</v>
      </c>
      <c r="N73" s="55">
        <f t="shared" si="39"/>
        <v>97125</v>
      </c>
      <c r="O73" s="55">
        <f t="shared" si="39"/>
        <v>0</v>
      </c>
      <c r="P73" s="55">
        <f t="shared" si="39"/>
        <v>0</v>
      </c>
      <c r="Q73" s="55">
        <f t="shared" si="39"/>
        <v>355</v>
      </c>
      <c r="R73" s="55">
        <f t="shared" si="39"/>
        <v>97125</v>
      </c>
    </row>
    <row r="74" spans="2:18" x14ac:dyDescent="0.25">
      <c r="B74" s="1" t="s">
        <v>65</v>
      </c>
      <c r="C74" s="55">
        <f>C70</f>
        <v>1</v>
      </c>
      <c r="D74" s="55">
        <f t="shared" ref="D74:H74" si="40">D70</f>
        <v>1950</v>
      </c>
      <c r="E74" s="55">
        <f t="shared" si="40"/>
        <v>0</v>
      </c>
      <c r="F74" s="55">
        <f t="shared" si="40"/>
        <v>0</v>
      </c>
      <c r="G74" s="55">
        <f t="shared" si="40"/>
        <v>1</v>
      </c>
      <c r="H74" s="55">
        <f t="shared" si="40"/>
        <v>1950</v>
      </c>
      <c r="L74" s="1" t="s">
        <v>65</v>
      </c>
      <c r="M74" s="55">
        <f>M70</f>
        <v>0</v>
      </c>
      <c r="N74" s="55">
        <f t="shared" ref="N74:R74" si="41">N70</f>
        <v>0</v>
      </c>
      <c r="O74" s="55">
        <f t="shared" si="41"/>
        <v>0</v>
      </c>
      <c r="P74" s="55">
        <f t="shared" si="41"/>
        <v>0</v>
      </c>
      <c r="Q74" s="55">
        <f t="shared" si="41"/>
        <v>0</v>
      </c>
      <c r="R74" s="55">
        <f t="shared" si="41"/>
        <v>0</v>
      </c>
    </row>
    <row r="75" spans="2:18" x14ac:dyDescent="0.25">
      <c r="B75" s="1" t="s">
        <v>66</v>
      </c>
      <c r="C75" s="55">
        <f>C71</f>
        <v>5</v>
      </c>
      <c r="D75" s="55">
        <f t="shared" ref="D75:H75" si="42">D71</f>
        <v>9500</v>
      </c>
      <c r="E75" s="55">
        <f t="shared" si="42"/>
        <v>0</v>
      </c>
      <c r="F75" s="55">
        <f t="shared" si="42"/>
        <v>0</v>
      </c>
      <c r="G75" s="55">
        <f t="shared" si="42"/>
        <v>5</v>
      </c>
      <c r="H75" s="55">
        <f t="shared" si="42"/>
        <v>9500</v>
      </c>
      <c r="L75" s="1" t="s">
        <v>66</v>
      </c>
      <c r="M75" s="55">
        <f>M71</f>
        <v>300</v>
      </c>
      <c r="N75" s="55">
        <f t="shared" ref="N75:R75" si="43">N71</f>
        <v>79850</v>
      </c>
      <c r="O75" s="55">
        <f t="shared" si="43"/>
        <v>0</v>
      </c>
      <c r="P75" s="55">
        <f t="shared" si="43"/>
        <v>0</v>
      </c>
      <c r="Q75" s="55">
        <f t="shared" si="43"/>
        <v>300</v>
      </c>
      <c r="R75" s="55">
        <f t="shared" si="43"/>
        <v>79850</v>
      </c>
    </row>
    <row r="76" spans="2:18" x14ac:dyDescent="0.25">
      <c r="B76" s="1" t="s">
        <v>67</v>
      </c>
      <c r="C76" s="55">
        <f>C72</f>
        <v>5</v>
      </c>
      <c r="D76" s="55">
        <f t="shared" ref="D76:H76" si="44">D72</f>
        <v>14099.8</v>
      </c>
      <c r="E76" s="55">
        <f t="shared" si="44"/>
        <v>0</v>
      </c>
      <c r="F76" s="55">
        <f t="shared" si="44"/>
        <v>0</v>
      </c>
      <c r="G76" s="55">
        <f t="shared" si="44"/>
        <v>5</v>
      </c>
      <c r="H76" s="55">
        <f t="shared" si="44"/>
        <v>14099.8</v>
      </c>
      <c r="L76" s="1" t="s">
        <v>67</v>
      </c>
      <c r="M76" s="55">
        <f>M72</f>
        <v>55</v>
      </c>
      <c r="N76" s="55">
        <f t="shared" ref="N76:R76" si="45">N72</f>
        <v>17275</v>
      </c>
      <c r="O76" s="55">
        <f t="shared" si="45"/>
        <v>0</v>
      </c>
      <c r="P76" s="55">
        <f t="shared" si="45"/>
        <v>0</v>
      </c>
      <c r="Q76" s="55">
        <f t="shared" si="45"/>
        <v>55</v>
      </c>
      <c r="R76" s="55">
        <f t="shared" si="45"/>
        <v>17275</v>
      </c>
    </row>
    <row r="78" spans="2:18" ht="15.75" thickBot="1" x14ac:dyDescent="0.3">
      <c r="B78" s="59" t="s">
        <v>90</v>
      </c>
      <c r="L78" s="59" t="s">
        <v>91</v>
      </c>
    </row>
    <row r="79" spans="2:18" ht="15.75" thickBot="1" x14ac:dyDescent="0.3">
      <c r="B79" s="1" t="s">
        <v>87</v>
      </c>
      <c r="C79" s="80">
        <v>2019</v>
      </c>
      <c r="D79" s="81"/>
      <c r="E79" s="81"/>
      <c r="F79" s="81"/>
      <c r="G79" s="81"/>
      <c r="H79" s="82"/>
      <c r="L79" s="1" t="s">
        <v>87</v>
      </c>
      <c r="M79" s="80">
        <v>2019</v>
      </c>
      <c r="N79" s="81"/>
      <c r="O79" s="81"/>
      <c r="P79" s="81"/>
      <c r="Q79" s="81"/>
      <c r="R79" s="82"/>
    </row>
    <row r="80" spans="2:18" ht="15.75" thickBot="1" x14ac:dyDescent="0.3">
      <c r="B80" s="52"/>
      <c r="C80" s="80" t="s">
        <v>4</v>
      </c>
      <c r="D80" s="82"/>
      <c r="E80" s="80" t="s">
        <v>69</v>
      </c>
      <c r="F80" s="82"/>
      <c r="G80" s="81" t="s">
        <v>70</v>
      </c>
      <c r="H80" s="82"/>
      <c r="L80" s="52"/>
      <c r="M80" s="80" t="s">
        <v>4</v>
      </c>
      <c r="N80" s="82"/>
      <c r="O80" s="80" t="s">
        <v>69</v>
      </c>
      <c r="P80" s="82"/>
      <c r="Q80" s="81" t="s">
        <v>70</v>
      </c>
      <c r="R80" s="82"/>
    </row>
    <row r="81" spans="2:18" x14ac:dyDescent="0.25">
      <c r="B81" s="50" t="s">
        <v>65</v>
      </c>
      <c r="C81" s="53">
        <v>5.6289999999999996</v>
      </c>
      <c r="D81" s="53">
        <v>2864.5</v>
      </c>
      <c r="E81" s="53"/>
      <c r="F81" s="53"/>
      <c r="G81" s="53">
        <f t="shared" ref="G81:H83" si="46">SUM(C81+E81)</f>
        <v>5.6289999999999996</v>
      </c>
      <c r="H81" s="53">
        <f t="shared" si="46"/>
        <v>2864.5</v>
      </c>
      <c r="L81" s="50" t="s">
        <v>65</v>
      </c>
      <c r="M81" s="53"/>
      <c r="N81" s="53"/>
      <c r="O81" s="53"/>
      <c r="P81" s="53"/>
      <c r="Q81" s="53">
        <f t="shared" ref="Q81:R83" si="47">SUM(M81+O81)</f>
        <v>0</v>
      </c>
      <c r="R81" s="53">
        <f t="shared" si="47"/>
        <v>0</v>
      </c>
    </row>
    <row r="82" spans="2:18" x14ac:dyDescent="0.25">
      <c r="B82" s="49" t="s">
        <v>66</v>
      </c>
      <c r="C82" s="54">
        <v>3</v>
      </c>
      <c r="D82" s="54">
        <v>3540</v>
      </c>
      <c r="E82" s="54"/>
      <c r="F82" s="54"/>
      <c r="G82" s="54">
        <f t="shared" si="46"/>
        <v>3</v>
      </c>
      <c r="H82" s="54">
        <f t="shared" si="46"/>
        <v>3540</v>
      </c>
      <c r="L82" s="49" t="s">
        <v>66</v>
      </c>
      <c r="M82" s="54">
        <v>11</v>
      </c>
      <c r="N82" s="54">
        <v>16900</v>
      </c>
      <c r="O82" s="54"/>
      <c r="P82" s="54"/>
      <c r="Q82" s="54">
        <f t="shared" si="47"/>
        <v>11</v>
      </c>
      <c r="R82" s="54">
        <f t="shared" si="47"/>
        <v>16900</v>
      </c>
    </row>
    <row r="83" spans="2:18" x14ac:dyDescent="0.25">
      <c r="B83" s="49" t="s">
        <v>67</v>
      </c>
      <c r="C83" s="54">
        <v>6</v>
      </c>
      <c r="D83" s="54">
        <v>3045</v>
      </c>
      <c r="E83" s="54"/>
      <c r="F83" s="54"/>
      <c r="G83" s="54">
        <f t="shared" si="46"/>
        <v>6</v>
      </c>
      <c r="H83" s="54">
        <f t="shared" si="46"/>
        <v>3045</v>
      </c>
      <c r="L83" s="49" t="s">
        <v>67</v>
      </c>
      <c r="M83" s="54">
        <v>13</v>
      </c>
      <c r="N83" s="54">
        <v>15826.6</v>
      </c>
      <c r="O83" s="54"/>
      <c r="P83" s="54"/>
      <c r="Q83" s="54">
        <f t="shared" si="47"/>
        <v>13</v>
      </c>
      <c r="R83" s="54">
        <f t="shared" si="47"/>
        <v>15826.6</v>
      </c>
    </row>
    <row r="84" spans="2:18" x14ac:dyDescent="0.25">
      <c r="C84" s="55">
        <f t="shared" ref="C84:H84" si="48">SUM(C81:C83)</f>
        <v>14.629</v>
      </c>
      <c r="D84" s="55">
        <f t="shared" si="48"/>
        <v>9449.5</v>
      </c>
      <c r="E84" s="55">
        <f t="shared" si="48"/>
        <v>0</v>
      </c>
      <c r="F84" s="55">
        <f t="shared" si="48"/>
        <v>0</v>
      </c>
      <c r="G84" s="55">
        <f t="shared" si="48"/>
        <v>14.629</v>
      </c>
      <c r="H84" s="55">
        <f t="shared" si="48"/>
        <v>9449.5</v>
      </c>
      <c r="M84" s="55">
        <f t="shared" ref="M84:R84" si="49">SUM(M81:M83)</f>
        <v>24</v>
      </c>
      <c r="N84" s="55">
        <f t="shared" si="49"/>
        <v>32726.6</v>
      </c>
      <c r="O84" s="55">
        <f t="shared" si="49"/>
        <v>0</v>
      </c>
      <c r="P84" s="55">
        <f t="shared" si="49"/>
        <v>0</v>
      </c>
      <c r="Q84" s="55">
        <f t="shared" si="49"/>
        <v>24</v>
      </c>
      <c r="R84" s="55">
        <f t="shared" si="49"/>
        <v>32726.6</v>
      </c>
    </row>
    <row r="85" spans="2:18" x14ac:dyDescent="0.25">
      <c r="B85" s="1" t="s">
        <v>65</v>
      </c>
      <c r="C85" s="55">
        <f>C81</f>
        <v>5.6289999999999996</v>
      </c>
      <c r="D85" s="55">
        <f t="shared" ref="D85:H85" si="50">D81</f>
        <v>2864.5</v>
      </c>
      <c r="E85" s="55">
        <f t="shared" si="50"/>
        <v>0</v>
      </c>
      <c r="F85" s="55">
        <f t="shared" si="50"/>
        <v>0</v>
      </c>
      <c r="G85" s="55">
        <f t="shared" si="50"/>
        <v>5.6289999999999996</v>
      </c>
      <c r="H85" s="55">
        <f t="shared" si="50"/>
        <v>2864.5</v>
      </c>
      <c r="L85" s="1" t="s">
        <v>65</v>
      </c>
      <c r="M85" s="55">
        <f>M81</f>
        <v>0</v>
      </c>
      <c r="N85" s="55">
        <f t="shared" ref="N85:R85" si="51">N81</f>
        <v>0</v>
      </c>
      <c r="O85" s="55">
        <f t="shared" si="51"/>
        <v>0</v>
      </c>
      <c r="P85" s="55">
        <f t="shared" si="51"/>
        <v>0</v>
      </c>
      <c r="Q85" s="55">
        <f t="shared" si="51"/>
        <v>0</v>
      </c>
      <c r="R85" s="55">
        <f t="shared" si="51"/>
        <v>0</v>
      </c>
    </row>
    <row r="86" spans="2:18" x14ac:dyDescent="0.25">
      <c r="B86" s="1" t="s">
        <v>66</v>
      </c>
      <c r="C86" s="55">
        <f>C82</f>
        <v>3</v>
      </c>
      <c r="D86" s="55">
        <f t="shared" ref="D86:H86" si="52">D82</f>
        <v>3540</v>
      </c>
      <c r="E86" s="55">
        <f t="shared" si="52"/>
        <v>0</v>
      </c>
      <c r="F86" s="55">
        <f t="shared" si="52"/>
        <v>0</v>
      </c>
      <c r="G86" s="55">
        <f t="shared" si="52"/>
        <v>3</v>
      </c>
      <c r="H86" s="55">
        <f t="shared" si="52"/>
        <v>3540</v>
      </c>
      <c r="L86" s="1" t="s">
        <v>66</v>
      </c>
      <c r="M86" s="55">
        <f>M82</f>
        <v>11</v>
      </c>
      <c r="N86" s="55">
        <f t="shared" ref="N86:R86" si="53">N82</f>
        <v>16900</v>
      </c>
      <c r="O86" s="55">
        <f t="shared" si="53"/>
        <v>0</v>
      </c>
      <c r="P86" s="55">
        <f t="shared" si="53"/>
        <v>0</v>
      </c>
      <c r="Q86" s="55">
        <f t="shared" si="53"/>
        <v>11</v>
      </c>
      <c r="R86" s="55">
        <f t="shared" si="53"/>
        <v>16900</v>
      </c>
    </row>
    <row r="87" spans="2:18" x14ac:dyDescent="0.25">
      <c r="B87" s="1" t="s">
        <v>67</v>
      </c>
      <c r="C87" s="55">
        <f>C83</f>
        <v>6</v>
      </c>
      <c r="D87" s="55">
        <f t="shared" ref="D87:H87" si="54">D83</f>
        <v>3045</v>
      </c>
      <c r="E87" s="55">
        <f t="shared" si="54"/>
        <v>0</v>
      </c>
      <c r="F87" s="55">
        <f t="shared" si="54"/>
        <v>0</v>
      </c>
      <c r="G87" s="55">
        <f t="shared" si="54"/>
        <v>6</v>
      </c>
      <c r="H87" s="55">
        <f t="shared" si="54"/>
        <v>3045</v>
      </c>
      <c r="L87" s="1" t="s">
        <v>67</v>
      </c>
      <c r="M87" s="55">
        <f>M83</f>
        <v>13</v>
      </c>
      <c r="N87" s="55">
        <f t="shared" ref="N87:R87" si="55">N83</f>
        <v>15826.6</v>
      </c>
      <c r="O87" s="55">
        <f t="shared" si="55"/>
        <v>0</v>
      </c>
      <c r="P87" s="55">
        <f t="shared" si="55"/>
        <v>0</v>
      </c>
      <c r="Q87" s="55">
        <f t="shared" si="55"/>
        <v>13</v>
      </c>
      <c r="R87" s="55">
        <f t="shared" si="55"/>
        <v>15826.6</v>
      </c>
    </row>
    <row r="89" spans="2:18" ht="15.75" thickBot="1" x14ac:dyDescent="0.3">
      <c r="B89" s="59" t="s">
        <v>95</v>
      </c>
      <c r="L89" s="59" t="s">
        <v>94</v>
      </c>
    </row>
    <row r="90" spans="2:18" ht="15.75" thickBot="1" x14ac:dyDescent="0.3">
      <c r="B90" s="1" t="s">
        <v>87</v>
      </c>
      <c r="C90" s="80">
        <v>2019</v>
      </c>
      <c r="D90" s="81"/>
      <c r="E90" s="81"/>
      <c r="F90" s="81"/>
      <c r="G90" s="81"/>
      <c r="H90" s="82"/>
      <c r="M90" s="80">
        <v>2019</v>
      </c>
      <c r="N90" s="81"/>
      <c r="O90" s="81"/>
      <c r="P90" s="81"/>
      <c r="Q90" s="81"/>
      <c r="R90" s="82"/>
    </row>
    <row r="91" spans="2:18" ht="15.75" thickBot="1" x14ac:dyDescent="0.3">
      <c r="B91" s="52"/>
      <c r="C91" s="80" t="s">
        <v>4</v>
      </c>
      <c r="D91" s="82"/>
      <c r="E91" s="80" t="s">
        <v>69</v>
      </c>
      <c r="F91" s="82"/>
      <c r="G91" s="81" t="s">
        <v>70</v>
      </c>
      <c r="H91" s="82"/>
      <c r="L91" s="52"/>
      <c r="M91" s="80" t="s">
        <v>4</v>
      </c>
      <c r="N91" s="82"/>
      <c r="O91" s="80" t="s">
        <v>69</v>
      </c>
      <c r="P91" s="82"/>
      <c r="Q91" s="81" t="s">
        <v>70</v>
      </c>
      <c r="R91" s="82"/>
    </row>
    <row r="92" spans="2:18" x14ac:dyDescent="0.25">
      <c r="B92" s="50" t="s">
        <v>65</v>
      </c>
      <c r="C92" s="53">
        <v>843.70600000000002</v>
      </c>
      <c r="D92" s="53">
        <v>41744.080000000002</v>
      </c>
      <c r="E92" s="53"/>
      <c r="F92" s="53"/>
      <c r="G92" s="53">
        <f t="shared" ref="G92:H94" si="56">SUM(C92+E92)</f>
        <v>843.70600000000002</v>
      </c>
      <c r="H92" s="53">
        <f t="shared" si="56"/>
        <v>41744.080000000002</v>
      </c>
      <c r="L92" s="50" t="s">
        <v>65</v>
      </c>
      <c r="M92" s="53"/>
      <c r="N92" s="53"/>
      <c r="O92" s="53"/>
      <c r="P92" s="53"/>
      <c r="Q92" s="53">
        <f t="shared" ref="Q92:R94" si="57">SUM(M92+O92)</f>
        <v>0</v>
      </c>
      <c r="R92" s="53">
        <f t="shared" si="57"/>
        <v>0</v>
      </c>
    </row>
    <row r="93" spans="2:18" x14ac:dyDescent="0.25">
      <c r="B93" s="49" t="s">
        <v>66</v>
      </c>
      <c r="C93" s="54">
        <v>80.566000000000003</v>
      </c>
      <c r="D93" s="54">
        <v>16414.419999999998</v>
      </c>
      <c r="E93" s="54"/>
      <c r="F93" s="54"/>
      <c r="G93" s="54">
        <f t="shared" si="56"/>
        <v>80.566000000000003</v>
      </c>
      <c r="H93" s="54">
        <f t="shared" si="56"/>
        <v>16414.419999999998</v>
      </c>
      <c r="L93" s="49" t="s">
        <v>66</v>
      </c>
      <c r="M93" s="54">
        <v>25</v>
      </c>
      <c r="N93" s="54">
        <v>1500</v>
      </c>
      <c r="O93" s="54"/>
      <c r="P93" s="54"/>
      <c r="Q93" s="54">
        <f t="shared" si="57"/>
        <v>25</v>
      </c>
      <c r="R93" s="54">
        <f t="shared" si="57"/>
        <v>1500</v>
      </c>
    </row>
    <row r="94" spans="2:18" x14ac:dyDescent="0.25">
      <c r="B94" s="49" t="s">
        <v>67</v>
      </c>
      <c r="C94" s="54">
        <v>1694.2759999999987</v>
      </c>
      <c r="D94" s="54">
        <v>134937.67170000004</v>
      </c>
      <c r="E94" s="54"/>
      <c r="F94" s="54"/>
      <c r="G94" s="54">
        <f t="shared" si="56"/>
        <v>1694.2759999999987</v>
      </c>
      <c r="H94" s="54">
        <f t="shared" si="56"/>
        <v>134937.67170000004</v>
      </c>
      <c r="L94" s="49" t="s">
        <v>67</v>
      </c>
      <c r="M94" s="54">
        <v>10500</v>
      </c>
      <c r="N94" s="54">
        <v>143850</v>
      </c>
      <c r="O94" s="54"/>
      <c r="P94" s="54"/>
      <c r="Q94" s="54">
        <f t="shared" si="57"/>
        <v>10500</v>
      </c>
      <c r="R94" s="54">
        <f t="shared" si="57"/>
        <v>143850</v>
      </c>
    </row>
    <row r="95" spans="2:18" x14ac:dyDescent="0.25">
      <c r="C95" s="55">
        <f t="shared" ref="C95:H95" si="58">SUM(C92:C94)</f>
        <v>2618.5479999999989</v>
      </c>
      <c r="D95" s="55">
        <f t="shared" si="58"/>
        <v>193096.17170000004</v>
      </c>
      <c r="E95" s="55">
        <f t="shared" si="58"/>
        <v>0</v>
      </c>
      <c r="F95" s="55">
        <f t="shared" si="58"/>
        <v>0</v>
      </c>
      <c r="G95" s="55">
        <f t="shared" si="58"/>
        <v>2618.5479999999989</v>
      </c>
      <c r="H95" s="55">
        <f t="shared" si="58"/>
        <v>193096.17170000004</v>
      </c>
      <c r="M95" s="55">
        <f t="shared" ref="M95:R95" si="59">SUM(M92:M94)</f>
        <v>10525</v>
      </c>
      <c r="N95" s="55">
        <f t="shared" si="59"/>
        <v>145350</v>
      </c>
      <c r="O95" s="55">
        <f t="shared" si="59"/>
        <v>0</v>
      </c>
      <c r="P95" s="55">
        <f t="shared" si="59"/>
        <v>0</v>
      </c>
      <c r="Q95" s="55">
        <f t="shared" si="59"/>
        <v>10525</v>
      </c>
      <c r="R95" s="55">
        <f t="shared" si="59"/>
        <v>145350</v>
      </c>
    </row>
    <row r="96" spans="2:18" x14ac:dyDescent="0.25">
      <c r="B96" s="1" t="s">
        <v>65</v>
      </c>
      <c r="C96" s="55">
        <f>C92</f>
        <v>843.70600000000002</v>
      </c>
      <c r="D96" s="55">
        <f t="shared" ref="D96:H96" si="60">D92</f>
        <v>41744.080000000002</v>
      </c>
      <c r="E96" s="55">
        <f t="shared" si="60"/>
        <v>0</v>
      </c>
      <c r="F96" s="55">
        <f t="shared" si="60"/>
        <v>0</v>
      </c>
      <c r="G96" s="55">
        <f t="shared" si="60"/>
        <v>843.70600000000002</v>
      </c>
      <c r="H96" s="55">
        <f t="shared" si="60"/>
        <v>41744.080000000002</v>
      </c>
      <c r="L96" s="1" t="s">
        <v>65</v>
      </c>
      <c r="M96" s="55">
        <f>M92</f>
        <v>0</v>
      </c>
      <c r="N96" s="55">
        <f t="shared" ref="N96:R96" si="61">N92</f>
        <v>0</v>
      </c>
      <c r="O96" s="55">
        <f t="shared" si="61"/>
        <v>0</v>
      </c>
      <c r="P96" s="55">
        <f t="shared" si="61"/>
        <v>0</v>
      </c>
      <c r="Q96" s="55">
        <f t="shared" si="61"/>
        <v>0</v>
      </c>
      <c r="R96" s="55">
        <f t="shared" si="61"/>
        <v>0</v>
      </c>
    </row>
    <row r="97" spans="2:18" x14ac:dyDescent="0.25">
      <c r="B97" s="1" t="s">
        <v>66</v>
      </c>
      <c r="C97" s="55">
        <f>C93</f>
        <v>80.566000000000003</v>
      </c>
      <c r="D97" s="55">
        <f t="shared" ref="D97:H97" si="62">D93</f>
        <v>16414.419999999998</v>
      </c>
      <c r="E97" s="55">
        <f t="shared" si="62"/>
        <v>0</v>
      </c>
      <c r="F97" s="55">
        <f t="shared" si="62"/>
        <v>0</v>
      </c>
      <c r="G97" s="55">
        <f t="shared" si="62"/>
        <v>80.566000000000003</v>
      </c>
      <c r="H97" s="55">
        <f t="shared" si="62"/>
        <v>16414.419999999998</v>
      </c>
      <c r="L97" s="1" t="s">
        <v>66</v>
      </c>
      <c r="M97" s="55">
        <f>M93</f>
        <v>25</v>
      </c>
      <c r="N97" s="55">
        <f t="shared" ref="N97:R97" si="63">N93</f>
        <v>1500</v>
      </c>
      <c r="O97" s="55">
        <f t="shared" si="63"/>
        <v>0</v>
      </c>
      <c r="P97" s="55">
        <f t="shared" si="63"/>
        <v>0</v>
      </c>
      <c r="Q97" s="55">
        <f t="shared" si="63"/>
        <v>25</v>
      </c>
      <c r="R97" s="55">
        <f t="shared" si="63"/>
        <v>1500</v>
      </c>
    </row>
    <row r="98" spans="2:18" x14ac:dyDescent="0.25">
      <c r="B98" s="1" t="s">
        <v>67</v>
      </c>
      <c r="C98" s="55">
        <f>C94</f>
        <v>1694.2759999999987</v>
      </c>
      <c r="D98" s="55">
        <f t="shared" ref="D98:H98" si="64">D94</f>
        <v>134937.67170000004</v>
      </c>
      <c r="E98" s="55">
        <f t="shared" si="64"/>
        <v>0</v>
      </c>
      <c r="F98" s="55">
        <f t="shared" si="64"/>
        <v>0</v>
      </c>
      <c r="G98" s="55">
        <f t="shared" si="64"/>
        <v>1694.2759999999987</v>
      </c>
      <c r="H98" s="55">
        <f t="shared" si="64"/>
        <v>134937.67170000004</v>
      </c>
      <c r="L98" s="1" t="s">
        <v>67</v>
      </c>
      <c r="M98" s="55">
        <f>M94</f>
        <v>10500</v>
      </c>
      <c r="N98" s="55">
        <f t="shared" ref="N98:R98" si="65">N94</f>
        <v>143850</v>
      </c>
      <c r="O98" s="55">
        <f t="shared" si="65"/>
        <v>0</v>
      </c>
      <c r="P98" s="55">
        <f t="shared" si="65"/>
        <v>0</v>
      </c>
      <c r="Q98" s="55">
        <f t="shared" si="65"/>
        <v>10500</v>
      </c>
      <c r="R98" s="55">
        <f t="shared" si="65"/>
        <v>143850</v>
      </c>
    </row>
    <row r="99" spans="2:18" x14ac:dyDescent="0.25">
      <c r="L99" s="60"/>
      <c r="M99" s="61"/>
      <c r="N99" s="61"/>
      <c r="O99" s="61"/>
      <c r="P99" s="61"/>
      <c r="Q99" s="61"/>
      <c r="R99" s="61"/>
    </row>
    <row r="100" spans="2:18" ht="15.75" thickBot="1" x14ac:dyDescent="0.3">
      <c r="B100" s="59" t="s">
        <v>93</v>
      </c>
      <c r="L100" s="59" t="s">
        <v>97</v>
      </c>
    </row>
    <row r="101" spans="2:18" ht="15.75" thickBot="1" x14ac:dyDescent="0.3">
      <c r="B101" s="1" t="s">
        <v>87</v>
      </c>
      <c r="C101" s="80">
        <v>2019</v>
      </c>
      <c r="D101" s="81"/>
      <c r="E101" s="81"/>
      <c r="F101" s="81"/>
      <c r="G101" s="81"/>
      <c r="H101" s="82"/>
      <c r="L101" s="1" t="s">
        <v>87</v>
      </c>
      <c r="M101" s="80">
        <v>2019</v>
      </c>
      <c r="N101" s="81"/>
      <c r="O101" s="81"/>
      <c r="P101" s="81"/>
      <c r="Q101" s="81"/>
      <c r="R101" s="82"/>
    </row>
    <row r="102" spans="2:18" ht="15.75" thickBot="1" x14ac:dyDescent="0.3">
      <c r="B102" s="52"/>
      <c r="C102" s="80" t="s">
        <v>4</v>
      </c>
      <c r="D102" s="82"/>
      <c r="E102" s="80" t="s">
        <v>69</v>
      </c>
      <c r="F102" s="82"/>
      <c r="G102" s="81" t="s">
        <v>70</v>
      </c>
      <c r="H102" s="82"/>
      <c r="L102" s="52"/>
      <c r="M102" s="80" t="s">
        <v>4</v>
      </c>
      <c r="N102" s="82"/>
      <c r="O102" s="80" t="s">
        <v>69</v>
      </c>
      <c r="P102" s="82"/>
      <c r="Q102" s="81" t="s">
        <v>70</v>
      </c>
      <c r="R102" s="82"/>
    </row>
    <row r="103" spans="2:18" x14ac:dyDescent="0.25">
      <c r="B103" s="50" t="s">
        <v>65</v>
      </c>
      <c r="C103" s="53"/>
      <c r="D103" s="53"/>
      <c r="E103" s="53"/>
      <c r="F103" s="53"/>
      <c r="G103" s="53">
        <f t="shared" ref="G103:H105" si="66">SUM(C103+E103)</f>
        <v>0</v>
      </c>
      <c r="H103" s="53">
        <f t="shared" si="66"/>
        <v>0</v>
      </c>
      <c r="L103" s="50" t="s">
        <v>65</v>
      </c>
      <c r="M103" s="53"/>
      <c r="N103" s="53"/>
      <c r="O103" s="53"/>
      <c r="P103" s="53"/>
      <c r="Q103" s="53">
        <f t="shared" ref="Q103:R105" si="67">SUM(M103+O103)</f>
        <v>0</v>
      </c>
      <c r="R103" s="53">
        <f t="shared" si="67"/>
        <v>0</v>
      </c>
    </row>
    <row r="104" spans="2:18" x14ac:dyDescent="0.25">
      <c r="B104" s="49" t="s">
        <v>66</v>
      </c>
      <c r="C104" s="54"/>
      <c r="D104" s="54"/>
      <c r="E104" s="54"/>
      <c r="F104" s="54"/>
      <c r="G104" s="54">
        <f t="shared" si="66"/>
        <v>0</v>
      </c>
      <c r="H104" s="54">
        <f t="shared" si="66"/>
        <v>0</v>
      </c>
      <c r="L104" s="49" t="s">
        <v>66</v>
      </c>
      <c r="M104" s="54"/>
      <c r="N104" s="54"/>
      <c r="O104" s="54"/>
      <c r="P104" s="54"/>
      <c r="Q104" s="54">
        <f t="shared" si="67"/>
        <v>0</v>
      </c>
      <c r="R104" s="54">
        <f t="shared" si="67"/>
        <v>0</v>
      </c>
    </row>
    <row r="105" spans="2:18" x14ac:dyDescent="0.25">
      <c r="B105" s="49" t="s">
        <v>67</v>
      </c>
      <c r="C105" s="54"/>
      <c r="D105" s="54"/>
      <c r="E105" s="54"/>
      <c r="F105" s="54"/>
      <c r="G105" s="54">
        <f t="shared" si="66"/>
        <v>0</v>
      </c>
      <c r="H105" s="54">
        <f t="shared" si="66"/>
        <v>0</v>
      </c>
      <c r="L105" s="49" t="s">
        <v>67</v>
      </c>
      <c r="M105" s="54"/>
      <c r="N105" s="54"/>
      <c r="O105" s="54"/>
      <c r="P105" s="54"/>
      <c r="Q105" s="54">
        <f t="shared" si="67"/>
        <v>0</v>
      </c>
      <c r="R105" s="54">
        <f t="shared" si="67"/>
        <v>0</v>
      </c>
    </row>
    <row r="106" spans="2:18" x14ac:dyDescent="0.25">
      <c r="C106" s="55">
        <f t="shared" ref="C106:H106" si="68">SUM(C103:C105)</f>
        <v>0</v>
      </c>
      <c r="D106" s="55">
        <f t="shared" si="68"/>
        <v>0</v>
      </c>
      <c r="E106" s="55">
        <f t="shared" si="68"/>
        <v>0</v>
      </c>
      <c r="F106" s="55">
        <f t="shared" si="68"/>
        <v>0</v>
      </c>
      <c r="G106" s="55">
        <f t="shared" si="68"/>
        <v>0</v>
      </c>
      <c r="H106" s="55">
        <f t="shared" si="68"/>
        <v>0</v>
      </c>
      <c r="M106" s="55">
        <f t="shared" ref="M106:R106" si="69">SUM(M103:M105)</f>
        <v>0</v>
      </c>
      <c r="N106" s="55">
        <f t="shared" si="69"/>
        <v>0</v>
      </c>
      <c r="O106" s="55">
        <f t="shared" si="69"/>
        <v>0</v>
      </c>
      <c r="P106" s="55">
        <f t="shared" si="69"/>
        <v>0</v>
      </c>
      <c r="Q106" s="55">
        <f t="shared" si="69"/>
        <v>0</v>
      </c>
      <c r="R106" s="55">
        <f t="shared" si="69"/>
        <v>0</v>
      </c>
    </row>
    <row r="107" spans="2:18" x14ac:dyDescent="0.25">
      <c r="B107" s="1" t="s">
        <v>65</v>
      </c>
      <c r="C107" s="55">
        <f>C103</f>
        <v>0</v>
      </c>
      <c r="D107" s="55">
        <f t="shared" ref="D107:H107" si="70">D103</f>
        <v>0</v>
      </c>
      <c r="E107" s="55">
        <f t="shared" si="70"/>
        <v>0</v>
      </c>
      <c r="F107" s="55">
        <f t="shared" si="70"/>
        <v>0</v>
      </c>
      <c r="G107" s="55">
        <f t="shared" si="70"/>
        <v>0</v>
      </c>
      <c r="H107" s="55">
        <f t="shared" si="70"/>
        <v>0</v>
      </c>
      <c r="L107" s="1" t="s">
        <v>65</v>
      </c>
      <c r="M107" s="55">
        <f>M103</f>
        <v>0</v>
      </c>
      <c r="N107" s="55">
        <f t="shared" ref="N107:R107" si="71">N103</f>
        <v>0</v>
      </c>
      <c r="O107" s="55">
        <f t="shared" si="71"/>
        <v>0</v>
      </c>
      <c r="P107" s="55">
        <f t="shared" si="71"/>
        <v>0</v>
      </c>
      <c r="Q107" s="55">
        <f t="shared" si="71"/>
        <v>0</v>
      </c>
      <c r="R107" s="55">
        <f t="shared" si="71"/>
        <v>0</v>
      </c>
    </row>
    <row r="108" spans="2:18" x14ac:dyDescent="0.25">
      <c r="B108" s="1" t="s">
        <v>66</v>
      </c>
      <c r="C108" s="55">
        <f>C104</f>
        <v>0</v>
      </c>
      <c r="D108" s="55">
        <f t="shared" ref="D108:H108" si="72">D104</f>
        <v>0</v>
      </c>
      <c r="E108" s="55">
        <f t="shared" si="72"/>
        <v>0</v>
      </c>
      <c r="F108" s="55">
        <f t="shared" si="72"/>
        <v>0</v>
      </c>
      <c r="G108" s="55">
        <f t="shared" si="72"/>
        <v>0</v>
      </c>
      <c r="H108" s="55">
        <f t="shared" si="72"/>
        <v>0</v>
      </c>
      <c r="L108" s="1" t="s">
        <v>66</v>
      </c>
      <c r="M108" s="55">
        <f>M104</f>
        <v>0</v>
      </c>
      <c r="N108" s="55">
        <f t="shared" ref="N108:R108" si="73">N104</f>
        <v>0</v>
      </c>
      <c r="O108" s="55">
        <f t="shared" si="73"/>
        <v>0</v>
      </c>
      <c r="P108" s="55">
        <f t="shared" si="73"/>
        <v>0</v>
      </c>
      <c r="Q108" s="55">
        <f t="shared" si="73"/>
        <v>0</v>
      </c>
      <c r="R108" s="55">
        <f t="shared" si="73"/>
        <v>0</v>
      </c>
    </row>
    <row r="109" spans="2:18" x14ac:dyDescent="0.25">
      <c r="B109" s="1" t="s">
        <v>67</v>
      </c>
      <c r="C109" s="55">
        <f>C105</f>
        <v>0</v>
      </c>
      <c r="D109" s="55">
        <f t="shared" ref="D109:H109" si="74">D105</f>
        <v>0</v>
      </c>
      <c r="E109" s="55">
        <f t="shared" si="74"/>
        <v>0</v>
      </c>
      <c r="F109" s="55">
        <f t="shared" si="74"/>
        <v>0</v>
      </c>
      <c r="G109" s="55">
        <f t="shared" si="74"/>
        <v>0</v>
      </c>
      <c r="H109" s="55">
        <f t="shared" si="74"/>
        <v>0</v>
      </c>
      <c r="L109" s="1" t="s">
        <v>67</v>
      </c>
      <c r="M109" s="55">
        <f>M105</f>
        <v>0</v>
      </c>
      <c r="N109" s="55">
        <f t="shared" ref="N109:R109" si="75">N105</f>
        <v>0</v>
      </c>
      <c r="O109" s="55">
        <f t="shared" si="75"/>
        <v>0</v>
      </c>
      <c r="P109" s="55">
        <f t="shared" si="75"/>
        <v>0</v>
      </c>
      <c r="Q109" s="55">
        <f t="shared" si="75"/>
        <v>0</v>
      </c>
      <c r="R109" s="55">
        <f t="shared" si="75"/>
        <v>0</v>
      </c>
    </row>
    <row r="112" spans="2:18" ht="15.75" thickBot="1" x14ac:dyDescent="0.3">
      <c r="B112" s="59" t="s">
        <v>103</v>
      </c>
      <c r="L112" s="59" t="s">
        <v>104</v>
      </c>
    </row>
    <row r="113" spans="2:18" ht="15.75" thickBot="1" x14ac:dyDescent="0.3">
      <c r="B113" s="1" t="s">
        <v>87</v>
      </c>
      <c r="C113" s="80">
        <v>2019</v>
      </c>
      <c r="D113" s="81"/>
      <c r="E113" s="81"/>
      <c r="F113" s="81"/>
      <c r="G113" s="81"/>
      <c r="H113" s="82"/>
      <c r="L113" s="1" t="s">
        <v>87</v>
      </c>
      <c r="M113" s="80">
        <v>2019</v>
      </c>
      <c r="N113" s="81"/>
      <c r="O113" s="81"/>
      <c r="P113" s="81"/>
      <c r="Q113" s="81"/>
      <c r="R113" s="82"/>
    </row>
    <row r="114" spans="2:18" ht="15.75" thickBot="1" x14ac:dyDescent="0.3">
      <c r="B114" s="52"/>
      <c r="C114" s="80" t="s">
        <v>4</v>
      </c>
      <c r="D114" s="82"/>
      <c r="E114" s="80" t="s">
        <v>69</v>
      </c>
      <c r="F114" s="82"/>
      <c r="G114" s="81" t="s">
        <v>70</v>
      </c>
      <c r="H114" s="82"/>
      <c r="L114" s="52"/>
      <c r="M114" s="80" t="s">
        <v>4</v>
      </c>
      <c r="N114" s="82"/>
      <c r="O114" s="80" t="s">
        <v>69</v>
      </c>
      <c r="P114" s="82"/>
      <c r="Q114" s="81" t="s">
        <v>70</v>
      </c>
      <c r="R114" s="82"/>
    </row>
    <row r="115" spans="2:18" x14ac:dyDescent="0.25">
      <c r="B115" s="50" t="s">
        <v>65</v>
      </c>
      <c r="C115" s="53"/>
      <c r="D115" s="53"/>
      <c r="E115" s="53"/>
      <c r="F115" s="53"/>
      <c r="G115" s="53">
        <f t="shared" ref="G115:H117" si="76">SUM(C115+E115)</f>
        <v>0</v>
      </c>
      <c r="H115" s="53">
        <f t="shared" si="76"/>
        <v>0</v>
      </c>
      <c r="L115" s="50" t="s">
        <v>65</v>
      </c>
      <c r="M115" s="53">
        <v>20</v>
      </c>
      <c r="N115" s="53">
        <v>4433.7</v>
      </c>
      <c r="O115" s="53"/>
      <c r="P115" s="53"/>
      <c r="Q115" s="53">
        <f t="shared" ref="Q115:R117" si="77">SUM(M115+O115)</f>
        <v>20</v>
      </c>
      <c r="R115" s="53">
        <f t="shared" si="77"/>
        <v>4433.7</v>
      </c>
    </row>
    <row r="116" spans="2:18" x14ac:dyDescent="0.25">
      <c r="B116" s="49" t="s">
        <v>66</v>
      </c>
      <c r="C116" s="54">
        <v>41</v>
      </c>
      <c r="D116" s="54">
        <v>4870</v>
      </c>
      <c r="E116" s="54"/>
      <c r="F116" s="54"/>
      <c r="G116" s="54">
        <f t="shared" si="76"/>
        <v>41</v>
      </c>
      <c r="H116" s="54">
        <f t="shared" si="76"/>
        <v>4870</v>
      </c>
      <c r="L116" s="49" t="s">
        <v>66</v>
      </c>
      <c r="M116" s="54">
        <v>25</v>
      </c>
      <c r="N116" s="54">
        <v>4975</v>
      </c>
      <c r="O116" s="54"/>
      <c r="P116" s="54"/>
      <c r="Q116" s="54">
        <f t="shared" si="77"/>
        <v>25</v>
      </c>
      <c r="R116" s="54">
        <f t="shared" si="77"/>
        <v>4975</v>
      </c>
    </row>
    <row r="117" spans="2:18" x14ac:dyDescent="0.25">
      <c r="B117" s="49" t="s">
        <v>67</v>
      </c>
      <c r="C117" s="54">
        <v>90</v>
      </c>
      <c r="D117" s="54">
        <v>2540</v>
      </c>
      <c r="E117" s="54"/>
      <c r="F117" s="54"/>
      <c r="G117" s="54">
        <f t="shared" si="76"/>
        <v>90</v>
      </c>
      <c r="H117" s="54">
        <f t="shared" si="76"/>
        <v>2540</v>
      </c>
      <c r="L117" s="49" t="s">
        <v>67</v>
      </c>
      <c r="M117" s="54">
        <v>5</v>
      </c>
      <c r="N117" s="54">
        <v>1050</v>
      </c>
      <c r="O117" s="54"/>
      <c r="P117" s="54"/>
      <c r="Q117" s="54">
        <f t="shared" si="77"/>
        <v>5</v>
      </c>
      <c r="R117" s="54">
        <f t="shared" si="77"/>
        <v>1050</v>
      </c>
    </row>
    <row r="118" spans="2:18" x14ac:dyDescent="0.25">
      <c r="C118" s="55">
        <f t="shared" ref="C118:H118" si="78">SUM(C115:C117)</f>
        <v>131</v>
      </c>
      <c r="D118" s="55">
        <f t="shared" si="78"/>
        <v>7410</v>
      </c>
      <c r="E118" s="55">
        <f t="shared" si="78"/>
        <v>0</v>
      </c>
      <c r="F118" s="55">
        <f t="shared" si="78"/>
        <v>0</v>
      </c>
      <c r="G118" s="55">
        <f t="shared" si="78"/>
        <v>131</v>
      </c>
      <c r="H118" s="55">
        <f t="shared" si="78"/>
        <v>7410</v>
      </c>
      <c r="M118" s="55">
        <f t="shared" ref="M118:R118" si="79">SUM(M115:M117)</f>
        <v>50</v>
      </c>
      <c r="N118" s="55">
        <f t="shared" si="79"/>
        <v>10458.700000000001</v>
      </c>
      <c r="O118" s="55">
        <f t="shared" si="79"/>
        <v>0</v>
      </c>
      <c r="P118" s="55">
        <f t="shared" si="79"/>
        <v>0</v>
      </c>
      <c r="Q118" s="55">
        <f t="shared" si="79"/>
        <v>50</v>
      </c>
      <c r="R118" s="55">
        <f t="shared" si="79"/>
        <v>10458.700000000001</v>
      </c>
    </row>
    <row r="119" spans="2:18" x14ac:dyDescent="0.25">
      <c r="B119" s="1" t="s">
        <v>65</v>
      </c>
      <c r="C119" s="55">
        <f>C115</f>
        <v>0</v>
      </c>
      <c r="D119" s="55">
        <f t="shared" ref="D119:H119" si="80">D115</f>
        <v>0</v>
      </c>
      <c r="E119" s="55">
        <f t="shared" si="80"/>
        <v>0</v>
      </c>
      <c r="F119" s="55">
        <f t="shared" si="80"/>
        <v>0</v>
      </c>
      <c r="G119" s="55">
        <f t="shared" si="80"/>
        <v>0</v>
      </c>
      <c r="H119" s="55">
        <f t="shared" si="80"/>
        <v>0</v>
      </c>
      <c r="L119" s="1" t="s">
        <v>65</v>
      </c>
      <c r="M119" s="55">
        <f>M115</f>
        <v>20</v>
      </c>
      <c r="N119" s="55">
        <f t="shared" ref="N119:R119" si="81">N115</f>
        <v>4433.7</v>
      </c>
      <c r="O119" s="55">
        <f t="shared" si="81"/>
        <v>0</v>
      </c>
      <c r="P119" s="55">
        <f t="shared" si="81"/>
        <v>0</v>
      </c>
      <c r="Q119" s="55">
        <f t="shared" si="81"/>
        <v>20</v>
      </c>
      <c r="R119" s="55">
        <f t="shared" si="81"/>
        <v>4433.7</v>
      </c>
    </row>
    <row r="120" spans="2:18" x14ac:dyDescent="0.25">
      <c r="B120" s="1" t="s">
        <v>66</v>
      </c>
      <c r="C120" s="55">
        <f>C116</f>
        <v>41</v>
      </c>
      <c r="D120" s="55">
        <f t="shared" ref="D120:H120" si="82">D116</f>
        <v>4870</v>
      </c>
      <c r="E120" s="55">
        <f t="shared" si="82"/>
        <v>0</v>
      </c>
      <c r="F120" s="55">
        <f t="shared" si="82"/>
        <v>0</v>
      </c>
      <c r="G120" s="55">
        <f t="shared" si="82"/>
        <v>41</v>
      </c>
      <c r="H120" s="55">
        <f t="shared" si="82"/>
        <v>4870</v>
      </c>
      <c r="L120" s="1" t="s">
        <v>66</v>
      </c>
      <c r="M120" s="55">
        <f>M116</f>
        <v>25</v>
      </c>
      <c r="N120" s="55">
        <f t="shared" ref="N120:R120" si="83">N116</f>
        <v>4975</v>
      </c>
      <c r="O120" s="55">
        <f t="shared" si="83"/>
        <v>0</v>
      </c>
      <c r="P120" s="55">
        <f t="shared" si="83"/>
        <v>0</v>
      </c>
      <c r="Q120" s="55">
        <f t="shared" si="83"/>
        <v>25</v>
      </c>
      <c r="R120" s="55">
        <f t="shared" si="83"/>
        <v>4975</v>
      </c>
    </row>
    <row r="121" spans="2:18" x14ac:dyDescent="0.25">
      <c r="B121" s="1" t="s">
        <v>67</v>
      </c>
      <c r="C121" s="55">
        <f>C117</f>
        <v>90</v>
      </c>
      <c r="D121" s="55">
        <f t="shared" ref="D121:H121" si="84">D117</f>
        <v>2540</v>
      </c>
      <c r="E121" s="55">
        <f t="shared" si="84"/>
        <v>0</v>
      </c>
      <c r="F121" s="55">
        <f t="shared" si="84"/>
        <v>0</v>
      </c>
      <c r="G121" s="55">
        <f t="shared" si="84"/>
        <v>90</v>
      </c>
      <c r="H121" s="55">
        <f t="shared" si="84"/>
        <v>2540</v>
      </c>
      <c r="L121" s="1" t="s">
        <v>67</v>
      </c>
      <c r="M121" s="55">
        <f>M117</f>
        <v>5</v>
      </c>
      <c r="N121" s="55">
        <f t="shared" ref="N121:R121" si="85">N117</f>
        <v>1050</v>
      </c>
      <c r="O121" s="55">
        <f t="shared" si="85"/>
        <v>0</v>
      </c>
      <c r="P121" s="55">
        <f t="shared" si="85"/>
        <v>0</v>
      </c>
      <c r="Q121" s="55">
        <f t="shared" si="85"/>
        <v>5</v>
      </c>
      <c r="R121" s="55">
        <f t="shared" si="85"/>
        <v>1050</v>
      </c>
    </row>
    <row r="122" spans="2:18" x14ac:dyDescent="0.25">
      <c r="C122" s="55"/>
      <c r="D122" s="55"/>
      <c r="E122" s="55"/>
      <c r="F122" s="55"/>
      <c r="G122" s="55"/>
      <c r="H122" s="55"/>
      <c r="M122" s="55"/>
      <c r="N122" s="55"/>
      <c r="O122" s="55"/>
      <c r="P122" s="55"/>
      <c r="Q122" s="55"/>
      <c r="R122" s="55"/>
    </row>
    <row r="123" spans="2:18" x14ac:dyDescent="0.25">
      <c r="C123" s="55"/>
      <c r="D123" s="55"/>
      <c r="E123" s="55"/>
      <c r="F123" s="55"/>
      <c r="G123" s="55"/>
      <c r="H123" s="55"/>
      <c r="L123" s="59"/>
    </row>
    <row r="124" spans="2:18" ht="15.75" thickBot="1" x14ac:dyDescent="0.3">
      <c r="B124" s="59" t="s">
        <v>106</v>
      </c>
      <c r="L124" s="59" t="s">
        <v>107</v>
      </c>
    </row>
    <row r="125" spans="2:18" ht="15.75" thickBot="1" x14ac:dyDescent="0.3">
      <c r="B125" s="1" t="s">
        <v>87</v>
      </c>
      <c r="C125" s="80">
        <v>2019</v>
      </c>
      <c r="D125" s="81"/>
      <c r="E125" s="81"/>
      <c r="F125" s="81"/>
      <c r="G125" s="81"/>
      <c r="H125" s="82"/>
      <c r="L125" s="1" t="s">
        <v>87</v>
      </c>
      <c r="M125" s="64">
        <v>2019</v>
      </c>
      <c r="N125" s="66"/>
      <c r="O125" s="66"/>
      <c r="P125" s="66"/>
      <c r="Q125" s="66"/>
      <c r="R125" s="65"/>
    </row>
    <row r="126" spans="2:18" ht="15.75" thickBot="1" x14ac:dyDescent="0.3">
      <c r="B126" s="52"/>
      <c r="C126" s="80" t="s">
        <v>4</v>
      </c>
      <c r="D126" s="82"/>
      <c r="E126" s="80" t="s">
        <v>69</v>
      </c>
      <c r="F126" s="82"/>
      <c r="G126" s="81" t="s">
        <v>70</v>
      </c>
      <c r="H126" s="82"/>
      <c r="L126" s="52"/>
      <c r="M126" s="64" t="s">
        <v>4</v>
      </c>
      <c r="N126" s="65"/>
      <c r="O126" s="64" t="s">
        <v>69</v>
      </c>
      <c r="P126" s="65"/>
      <c r="Q126" s="64" t="s">
        <v>70</v>
      </c>
      <c r="R126" s="65"/>
    </row>
    <row r="127" spans="2:18" x14ac:dyDescent="0.25">
      <c r="B127" s="50" t="s">
        <v>65</v>
      </c>
      <c r="C127" s="53"/>
      <c r="D127" s="53"/>
      <c r="E127" s="53"/>
      <c r="F127" s="53"/>
      <c r="G127" s="53">
        <f t="shared" ref="G127:G129" si="86">SUM(C127+E127)</f>
        <v>0</v>
      </c>
      <c r="H127" s="53">
        <f t="shared" ref="H127:H129" si="87">SUM(D127+F127)</f>
        <v>0</v>
      </c>
      <c r="L127" s="50" t="s">
        <v>65</v>
      </c>
      <c r="M127" s="53"/>
      <c r="N127" s="53"/>
      <c r="O127" s="53"/>
      <c r="P127" s="53"/>
      <c r="Q127" s="53">
        <f t="shared" ref="Q127:Q129" si="88">SUM(M127+O127)</f>
        <v>0</v>
      </c>
      <c r="R127" s="53">
        <f t="shared" ref="R127:R129" si="89">SUM(N127+P127)</f>
        <v>0</v>
      </c>
    </row>
    <row r="128" spans="2:18" x14ac:dyDescent="0.25">
      <c r="B128" s="49" t="s">
        <v>66</v>
      </c>
      <c r="C128" s="54"/>
      <c r="D128" s="54"/>
      <c r="E128" s="54"/>
      <c r="F128" s="54"/>
      <c r="G128" s="54">
        <f t="shared" si="86"/>
        <v>0</v>
      </c>
      <c r="H128" s="54">
        <f t="shared" si="87"/>
        <v>0</v>
      </c>
      <c r="L128" s="49" t="s">
        <v>66</v>
      </c>
      <c r="M128" s="54"/>
      <c r="N128" s="54"/>
      <c r="O128" s="54"/>
      <c r="P128" s="54"/>
      <c r="Q128" s="54">
        <f t="shared" si="88"/>
        <v>0</v>
      </c>
      <c r="R128" s="54">
        <f t="shared" si="89"/>
        <v>0</v>
      </c>
    </row>
    <row r="129" spans="2:18" x14ac:dyDescent="0.25">
      <c r="B129" s="49" t="s">
        <v>67</v>
      </c>
      <c r="C129" s="54">
        <v>544</v>
      </c>
      <c r="D129" s="54">
        <v>4868.8</v>
      </c>
      <c r="E129" s="54"/>
      <c r="F129" s="54"/>
      <c r="G129" s="54">
        <f t="shared" si="86"/>
        <v>544</v>
      </c>
      <c r="H129" s="54">
        <f t="shared" si="87"/>
        <v>4868.8</v>
      </c>
      <c r="L129" s="49" t="s">
        <v>67</v>
      </c>
      <c r="M129" s="54">
        <v>180</v>
      </c>
      <c r="N129" s="54">
        <v>80625</v>
      </c>
      <c r="O129" s="54"/>
      <c r="P129" s="54"/>
      <c r="Q129" s="54">
        <f t="shared" si="88"/>
        <v>180</v>
      </c>
      <c r="R129" s="54">
        <f t="shared" si="89"/>
        <v>80625</v>
      </c>
    </row>
    <row r="130" spans="2:18" x14ac:dyDescent="0.25">
      <c r="C130" s="55">
        <f t="shared" ref="C130:H130" si="90">SUM(C127:C129)</f>
        <v>544</v>
      </c>
      <c r="D130" s="55">
        <f t="shared" si="90"/>
        <v>4868.8</v>
      </c>
      <c r="E130" s="55">
        <f t="shared" si="90"/>
        <v>0</v>
      </c>
      <c r="F130" s="55">
        <f t="shared" si="90"/>
        <v>0</v>
      </c>
      <c r="G130" s="55">
        <f t="shared" si="90"/>
        <v>544</v>
      </c>
      <c r="H130" s="55">
        <f t="shared" si="90"/>
        <v>4868.8</v>
      </c>
      <c r="M130" s="55">
        <f t="shared" ref="M130:R130" si="91">SUM(M127:M129)</f>
        <v>180</v>
      </c>
      <c r="N130" s="55">
        <f t="shared" si="91"/>
        <v>80625</v>
      </c>
      <c r="O130" s="55">
        <f t="shared" si="91"/>
        <v>0</v>
      </c>
      <c r="P130" s="55">
        <f t="shared" si="91"/>
        <v>0</v>
      </c>
      <c r="Q130" s="55">
        <f t="shared" si="91"/>
        <v>180</v>
      </c>
      <c r="R130" s="55">
        <f t="shared" si="91"/>
        <v>80625</v>
      </c>
    </row>
    <row r="131" spans="2:18" x14ac:dyDescent="0.25">
      <c r="B131" s="1" t="s">
        <v>65</v>
      </c>
      <c r="C131" s="55">
        <f>C127</f>
        <v>0</v>
      </c>
      <c r="D131" s="55">
        <f t="shared" ref="D131:H131" si="92">D127</f>
        <v>0</v>
      </c>
      <c r="E131" s="55">
        <f t="shared" si="92"/>
        <v>0</v>
      </c>
      <c r="F131" s="55">
        <f t="shared" si="92"/>
        <v>0</v>
      </c>
      <c r="G131" s="55">
        <f t="shared" si="92"/>
        <v>0</v>
      </c>
      <c r="H131" s="55">
        <f t="shared" si="92"/>
        <v>0</v>
      </c>
      <c r="L131" s="1" t="s">
        <v>65</v>
      </c>
      <c r="M131" s="55">
        <f>M127</f>
        <v>0</v>
      </c>
      <c r="N131" s="55">
        <f t="shared" ref="N131:R131" si="93">N127</f>
        <v>0</v>
      </c>
      <c r="O131" s="55">
        <f t="shared" si="93"/>
        <v>0</v>
      </c>
      <c r="P131" s="55">
        <f t="shared" si="93"/>
        <v>0</v>
      </c>
      <c r="Q131" s="55">
        <f t="shared" si="93"/>
        <v>0</v>
      </c>
      <c r="R131" s="55">
        <f t="shared" si="93"/>
        <v>0</v>
      </c>
    </row>
    <row r="132" spans="2:18" x14ac:dyDescent="0.25">
      <c r="B132" s="1" t="s">
        <v>66</v>
      </c>
      <c r="C132" s="55">
        <f>C128</f>
        <v>0</v>
      </c>
      <c r="D132" s="55">
        <f t="shared" ref="D132:H132" si="94">D128</f>
        <v>0</v>
      </c>
      <c r="E132" s="55">
        <f t="shared" si="94"/>
        <v>0</v>
      </c>
      <c r="F132" s="55">
        <f t="shared" si="94"/>
        <v>0</v>
      </c>
      <c r="G132" s="55">
        <f t="shared" si="94"/>
        <v>0</v>
      </c>
      <c r="H132" s="55">
        <f t="shared" si="94"/>
        <v>0</v>
      </c>
      <c r="L132" s="1" t="s">
        <v>66</v>
      </c>
      <c r="M132" s="55">
        <f>M128</f>
        <v>0</v>
      </c>
      <c r="N132" s="55">
        <f t="shared" ref="N132:R132" si="95">N128</f>
        <v>0</v>
      </c>
      <c r="O132" s="55">
        <f t="shared" si="95"/>
        <v>0</v>
      </c>
      <c r="P132" s="55">
        <f t="shared" si="95"/>
        <v>0</v>
      </c>
      <c r="Q132" s="55">
        <f t="shared" si="95"/>
        <v>0</v>
      </c>
      <c r="R132" s="55">
        <f t="shared" si="95"/>
        <v>0</v>
      </c>
    </row>
    <row r="133" spans="2:18" x14ac:dyDescent="0.25">
      <c r="B133" s="1" t="s">
        <v>67</v>
      </c>
      <c r="C133" s="55">
        <f>C129</f>
        <v>544</v>
      </c>
      <c r="D133" s="55">
        <f t="shared" ref="D133:H133" si="96">D129</f>
        <v>4868.8</v>
      </c>
      <c r="E133" s="55">
        <f t="shared" si="96"/>
        <v>0</v>
      </c>
      <c r="F133" s="55">
        <f t="shared" si="96"/>
        <v>0</v>
      </c>
      <c r="G133" s="55">
        <f t="shared" si="96"/>
        <v>544</v>
      </c>
      <c r="H133" s="55">
        <f t="shared" si="96"/>
        <v>4868.8</v>
      </c>
      <c r="L133" s="1" t="s">
        <v>67</v>
      </c>
      <c r="M133" s="55">
        <f>M129</f>
        <v>180</v>
      </c>
      <c r="N133" s="55">
        <f t="shared" ref="N133:R133" si="97">N129</f>
        <v>80625</v>
      </c>
      <c r="O133" s="55">
        <f t="shared" si="97"/>
        <v>0</v>
      </c>
      <c r="P133" s="55">
        <f t="shared" si="97"/>
        <v>0</v>
      </c>
      <c r="Q133" s="55">
        <f t="shared" si="97"/>
        <v>180</v>
      </c>
      <c r="R133" s="55">
        <f t="shared" si="97"/>
        <v>80625</v>
      </c>
    </row>
    <row r="134" spans="2:18" x14ac:dyDescent="0.25">
      <c r="C134" s="55"/>
      <c r="D134" s="55"/>
      <c r="E134" s="55"/>
      <c r="F134" s="55"/>
      <c r="G134" s="55"/>
      <c r="H134" s="55"/>
    </row>
    <row r="135" spans="2:18" ht="15.75" thickBot="1" x14ac:dyDescent="0.3">
      <c r="B135" s="59" t="s">
        <v>99</v>
      </c>
      <c r="L135" s="59" t="s">
        <v>101</v>
      </c>
    </row>
    <row r="136" spans="2:18" ht="15.75" thickBot="1" x14ac:dyDescent="0.3">
      <c r="B136" s="1" t="s">
        <v>87</v>
      </c>
      <c r="C136" s="80">
        <v>2019</v>
      </c>
      <c r="D136" s="81"/>
      <c r="E136" s="81"/>
      <c r="F136" s="81"/>
      <c r="G136" s="81"/>
      <c r="H136" s="82"/>
      <c r="L136" s="1" t="s">
        <v>87</v>
      </c>
      <c r="M136" s="80">
        <v>2019</v>
      </c>
      <c r="N136" s="81"/>
      <c r="O136" s="81"/>
      <c r="P136" s="81"/>
      <c r="Q136" s="81"/>
      <c r="R136" s="82"/>
    </row>
    <row r="137" spans="2:18" ht="15.75" thickBot="1" x14ac:dyDescent="0.3">
      <c r="B137" s="52"/>
      <c r="C137" s="80" t="s">
        <v>4</v>
      </c>
      <c r="D137" s="82"/>
      <c r="E137" s="80" t="s">
        <v>69</v>
      </c>
      <c r="F137" s="82"/>
      <c r="G137" s="81" t="s">
        <v>70</v>
      </c>
      <c r="H137" s="82"/>
      <c r="L137" s="52"/>
      <c r="M137" s="80" t="s">
        <v>4</v>
      </c>
      <c r="N137" s="82"/>
      <c r="O137" s="80" t="s">
        <v>69</v>
      </c>
      <c r="P137" s="82"/>
      <c r="Q137" s="81" t="s">
        <v>70</v>
      </c>
      <c r="R137" s="82"/>
    </row>
    <row r="138" spans="2:18" x14ac:dyDescent="0.25">
      <c r="B138" s="50" t="s">
        <v>65</v>
      </c>
      <c r="C138" s="53"/>
      <c r="D138" s="53"/>
      <c r="E138" s="53"/>
      <c r="F138" s="53"/>
      <c r="G138" s="53">
        <f t="shared" ref="G138:G140" si="98">SUM(C138+E138)</f>
        <v>0</v>
      </c>
      <c r="H138" s="53">
        <f t="shared" ref="H138:H140" si="99">SUM(D138+F138)</f>
        <v>0</v>
      </c>
      <c r="L138" s="50" t="s">
        <v>65</v>
      </c>
      <c r="M138" s="53"/>
      <c r="N138" s="53"/>
      <c r="O138" s="53"/>
      <c r="P138" s="53"/>
      <c r="Q138" s="53">
        <f t="shared" ref="Q138:Q140" si="100">SUM(M138+O138)</f>
        <v>0</v>
      </c>
      <c r="R138" s="53">
        <f t="shared" ref="R138:R140" si="101">SUM(N138+P138)</f>
        <v>0</v>
      </c>
    </row>
    <row r="139" spans="2:18" x14ac:dyDescent="0.25">
      <c r="B139" s="49" t="s">
        <v>66</v>
      </c>
      <c r="C139" s="54">
        <v>32</v>
      </c>
      <c r="D139" s="54">
        <v>3344</v>
      </c>
      <c r="E139" s="54"/>
      <c r="F139" s="54"/>
      <c r="G139" s="54">
        <f t="shared" si="98"/>
        <v>32</v>
      </c>
      <c r="H139" s="54">
        <f t="shared" si="99"/>
        <v>3344</v>
      </c>
      <c r="L139" s="49" t="s">
        <v>66</v>
      </c>
      <c r="M139" s="54">
        <v>20</v>
      </c>
      <c r="N139" s="54">
        <v>6440</v>
      </c>
      <c r="O139" s="54"/>
      <c r="P139" s="54"/>
      <c r="Q139" s="54">
        <f t="shared" si="100"/>
        <v>20</v>
      </c>
      <c r="R139" s="54">
        <f t="shared" si="101"/>
        <v>6440</v>
      </c>
    </row>
    <row r="140" spans="2:18" x14ac:dyDescent="0.25">
      <c r="B140" s="49" t="s">
        <v>67</v>
      </c>
      <c r="C140" s="54">
        <v>80</v>
      </c>
      <c r="D140" s="54">
        <v>12256</v>
      </c>
      <c r="E140" s="54"/>
      <c r="F140" s="54"/>
      <c r="G140" s="54">
        <f t="shared" si="98"/>
        <v>80</v>
      </c>
      <c r="H140" s="54">
        <f t="shared" si="99"/>
        <v>12256</v>
      </c>
      <c r="L140" s="49" t="s">
        <v>67</v>
      </c>
      <c r="M140" s="54">
        <v>80</v>
      </c>
      <c r="N140" s="54">
        <v>44560</v>
      </c>
      <c r="O140" s="54"/>
      <c r="P140" s="54"/>
      <c r="Q140" s="54">
        <f t="shared" si="100"/>
        <v>80</v>
      </c>
      <c r="R140" s="54">
        <f t="shared" si="101"/>
        <v>44560</v>
      </c>
    </row>
    <row r="141" spans="2:18" x14ac:dyDescent="0.25">
      <c r="C141" s="55">
        <f t="shared" ref="C141" si="102">SUM(C138:C140)</f>
        <v>112</v>
      </c>
      <c r="D141" s="55">
        <f t="shared" ref="D141" si="103">SUM(D138:D140)</f>
        <v>15600</v>
      </c>
      <c r="E141" s="55">
        <f t="shared" ref="E141" si="104">SUM(E138:E140)</f>
        <v>0</v>
      </c>
      <c r="F141" s="55">
        <f t="shared" ref="F141" si="105">SUM(F138:F140)</f>
        <v>0</v>
      </c>
      <c r="G141" s="55">
        <f t="shared" ref="G141" si="106">SUM(G138:G140)</f>
        <v>112</v>
      </c>
      <c r="H141" s="55">
        <f t="shared" ref="H141" si="107">SUM(H138:H140)</f>
        <v>15600</v>
      </c>
      <c r="M141" s="55">
        <f t="shared" ref="M141" si="108">SUM(M138:M140)</f>
        <v>100</v>
      </c>
      <c r="N141" s="55">
        <f t="shared" ref="N141" si="109">SUM(N138:N140)</f>
        <v>51000</v>
      </c>
      <c r="O141" s="55">
        <f t="shared" ref="O141" si="110">SUM(O138:O140)</f>
        <v>0</v>
      </c>
      <c r="P141" s="55">
        <f t="shared" ref="P141" si="111">SUM(P138:P140)</f>
        <v>0</v>
      </c>
      <c r="Q141" s="55">
        <f t="shared" ref="Q141" si="112">SUM(Q138:Q140)</f>
        <v>100</v>
      </c>
      <c r="R141" s="55">
        <f t="shared" ref="R141" si="113">SUM(R138:R140)</f>
        <v>51000</v>
      </c>
    </row>
    <row r="143" spans="2:18" ht="15.75" thickBot="1" x14ac:dyDescent="0.3">
      <c r="B143" s="59" t="s">
        <v>100</v>
      </c>
      <c r="L143" s="59" t="s">
        <v>102</v>
      </c>
    </row>
    <row r="144" spans="2:18" ht="15.75" thickBot="1" x14ac:dyDescent="0.3">
      <c r="B144" s="1" t="s">
        <v>87</v>
      </c>
      <c r="C144" s="80">
        <v>2019</v>
      </c>
      <c r="D144" s="81"/>
      <c r="E144" s="81"/>
      <c r="F144" s="81"/>
      <c r="G144" s="81"/>
      <c r="H144" s="82"/>
      <c r="L144" s="1" t="s">
        <v>87</v>
      </c>
      <c r="M144" s="80">
        <v>2019</v>
      </c>
      <c r="N144" s="81"/>
      <c r="O144" s="81"/>
      <c r="P144" s="81"/>
      <c r="Q144" s="81"/>
      <c r="R144" s="82"/>
    </row>
    <row r="145" spans="2:18" ht="15.75" thickBot="1" x14ac:dyDescent="0.3">
      <c r="B145" s="52"/>
      <c r="C145" s="80" t="s">
        <v>4</v>
      </c>
      <c r="D145" s="82"/>
      <c r="E145" s="80" t="s">
        <v>69</v>
      </c>
      <c r="F145" s="82"/>
      <c r="G145" s="81" t="s">
        <v>70</v>
      </c>
      <c r="H145" s="82"/>
      <c r="L145" s="52"/>
      <c r="M145" s="80" t="s">
        <v>4</v>
      </c>
      <c r="N145" s="82"/>
      <c r="O145" s="80" t="s">
        <v>69</v>
      </c>
      <c r="P145" s="82"/>
      <c r="Q145" s="81" t="s">
        <v>70</v>
      </c>
      <c r="R145" s="82"/>
    </row>
    <row r="146" spans="2:18" x14ac:dyDescent="0.25">
      <c r="B146" s="50" t="s">
        <v>65</v>
      </c>
      <c r="C146" s="53"/>
      <c r="D146" s="53"/>
      <c r="E146" s="53"/>
      <c r="F146" s="53"/>
      <c r="G146" s="53">
        <f t="shared" ref="G146:G148" si="114">SUM(C146+E146)</f>
        <v>0</v>
      </c>
      <c r="H146" s="53">
        <f t="shared" ref="H146:H148" si="115">SUM(D146+F146)</f>
        <v>0</v>
      </c>
      <c r="L146" s="50" t="s">
        <v>65</v>
      </c>
      <c r="M146" s="53"/>
      <c r="N146" s="53"/>
      <c r="O146" s="53"/>
      <c r="P146" s="53"/>
      <c r="Q146" s="53">
        <f t="shared" ref="Q146:Q148" si="116">SUM(M146+O146)</f>
        <v>0</v>
      </c>
      <c r="R146" s="53">
        <f t="shared" ref="R146:R148" si="117">SUM(N146+P146)</f>
        <v>0</v>
      </c>
    </row>
    <row r="147" spans="2:18" x14ac:dyDescent="0.25">
      <c r="B147" s="49" t="s">
        <v>66</v>
      </c>
      <c r="C147" s="54">
        <v>248</v>
      </c>
      <c r="D147" s="54">
        <v>38744</v>
      </c>
      <c r="E147" s="54"/>
      <c r="F147" s="54"/>
      <c r="G147" s="54">
        <f t="shared" si="114"/>
        <v>248</v>
      </c>
      <c r="H147" s="54">
        <f t="shared" si="115"/>
        <v>38744</v>
      </c>
      <c r="L147" s="49" t="s">
        <v>66</v>
      </c>
      <c r="M147" s="54">
        <v>0</v>
      </c>
      <c r="N147" s="54">
        <v>0</v>
      </c>
      <c r="O147" s="54"/>
      <c r="P147" s="54"/>
      <c r="Q147" s="54">
        <f t="shared" si="116"/>
        <v>0</v>
      </c>
      <c r="R147" s="54">
        <f t="shared" si="117"/>
        <v>0</v>
      </c>
    </row>
    <row r="148" spans="2:18" x14ac:dyDescent="0.25">
      <c r="B148" s="49" t="s">
        <v>67</v>
      </c>
      <c r="C148" s="54">
        <v>333</v>
      </c>
      <c r="D148" s="54">
        <v>38943</v>
      </c>
      <c r="E148" s="54"/>
      <c r="F148" s="54"/>
      <c r="G148" s="54">
        <f t="shared" si="114"/>
        <v>333</v>
      </c>
      <c r="H148" s="54">
        <f t="shared" si="115"/>
        <v>38943</v>
      </c>
      <c r="L148" s="49" t="s">
        <v>67</v>
      </c>
      <c r="M148" s="54"/>
      <c r="N148" s="54"/>
      <c r="O148" s="54"/>
      <c r="P148" s="54"/>
      <c r="Q148" s="54">
        <f t="shared" si="116"/>
        <v>0</v>
      </c>
      <c r="R148" s="54">
        <f t="shared" si="117"/>
        <v>0</v>
      </c>
    </row>
    <row r="149" spans="2:18" x14ac:dyDescent="0.25">
      <c r="C149" s="55">
        <f t="shared" ref="C149" si="118">SUM(C146:C148)</f>
        <v>581</v>
      </c>
      <c r="D149" s="55">
        <f t="shared" ref="D149" si="119">SUM(D146:D148)</f>
        <v>77687</v>
      </c>
      <c r="E149" s="55">
        <f t="shared" ref="E149" si="120">SUM(E146:E148)</f>
        <v>0</v>
      </c>
      <c r="F149" s="55">
        <f t="shared" ref="F149" si="121">SUM(F146:F148)</f>
        <v>0</v>
      </c>
      <c r="G149" s="55">
        <f t="shared" ref="G149" si="122">SUM(G146:G148)</f>
        <v>581</v>
      </c>
      <c r="H149" s="55">
        <f t="shared" ref="H149" si="123">SUM(H146:H148)</f>
        <v>77687</v>
      </c>
      <c r="M149" s="55">
        <f t="shared" ref="M149" si="124">SUM(M146:M148)</f>
        <v>0</v>
      </c>
      <c r="N149" s="55">
        <f t="shared" ref="N149" si="125">SUM(N146:N148)</f>
        <v>0</v>
      </c>
      <c r="O149" s="55">
        <f t="shared" ref="O149" si="126">SUM(O146:O148)</f>
        <v>0</v>
      </c>
      <c r="P149" s="55">
        <f t="shared" ref="P149" si="127">SUM(P146:P148)</f>
        <v>0</v>
      </c>
      <c r="Q149" s="55">
        <f t="shared" ref="Q149" si="128">SUM(Q146:Q148)</f>
        <v>0</v>
      </c>
      <c r="R149" s="55">
        <f t="shared" ref="R149" si="129">SUM(R146:R148)</f>
        <v>0</v>
      </c>
    </row>
    <row r="150" spans="2:18" x14ac:dyDescent="0.25">
      <c r="B150" s="1" t="s">
        <v>65</v>
      </c>
      <c r="C150" s="55">
        <f>SUM(C138+C146+M138+M146)</f>
        <v>0</v>
      </c>
      <c r="D150" s="55">
        <f t="shared" ref="D150:H150" si="130">SUM(D138+D146+N138+N146)</f>
        <v>0</v>
      </c>
      <c r="E150" s="55">
        <f t="shared" si="130"/>
        <v>0</v>
      </c>
      <c r="F150" s="55">
        <f t="shared" si="130"/>
        <v>0</v>
      </c>
      <c r="G150" s="55">
        <f t="shared" si="130"/>
        <v>0</v>
      </c>
      <c r="H150" s="55">
        <f t="shared" si="130"/>
        <v>0</v>
      </c>
    </row>
    <row r="151" spans="2:18" x14ac:dyDescent="0.25">
      <c r="B151" s="1" t="s">
        <v>66</v>
      </c>
      <c r="C151" s="55">
        <f t="shared" ref="C151:C152" si="131">SUM(C139+C147+M139+M147)</f>
        <v>300</v>
      </c>
      <c r="D151" s="55">
        <f t="shared" ref="D151:D152" si="132">SUM(D139+D147+N139+N147)</f>
        <v>48528</v>
      </c>
      <c r="E151" s="55">
        <f t="shared" ref="E151:E152" si="133">SUM(E139+E147+O139+O147)</f>
        <v>0</v>
      </c>
      <c r="F151" s="55">
        <f t="shared" ref="F151:F152" si="134">SUM(F139+F147+P139+P147)</f>
        <v>0</v>
      </c>
      <c r="G151" s="55">
        <f t="shared" ref="G151:G152" si="135">SUM(G139+G147+Q139+Q147)</f>
        <v>300</v>
      </c>
      <c r="H151" s="55">
        <f t="shared" ref="H151:H152" si="136">SUM(H139+H147+R139+R147)</f>
        <v>48528</v>
      </c>
    </row>
    <row r="152" spans="2:18" x14ac:dyDescent="0.25">
      <c r="B152" s="1" t="s">
        <v>67</v>
      </c>
      <c r="C152" s="55">
        <f t="shared" si="131"/>
        <v>493</v>
      </c>
      <c r="D152" s="55">
        <f t="shared" si="132"/>
        <v>95759</v>
      </c>
      <c r="E152" s="55">
        <f t="shared" si="133"/>
        <v>0</v>
      </c>
      <c r="F152" s="55">
        <f t="shared" si="134"/>
        <v>0</v>
      </c>
      <c r="G152" s="55">
        <f t="shared" si="135"/>
        <v>493</v>
      </c>
      <c r="H152" s="55">
        <f t="shared" si="136"/>
        <v>95759</v>
      </c>
    </row>
    <row r="153" spans="2:18" x14ac:dyDescent="0.25">
      <c r="C153" s="55">
        <f>SUM(C150:C152)</f>
        <v>793</v>
      </c>
      <c r="D153" s="55">
        <f>SUM(D150:D152)</f>
        <v>144287</v>
      </c>
    </row>
    <row r="155" spans="2:18" x14ac:dyDescent="0.25">
      <c r="B155" s="51" t="s">
        <v>105</v>
      </c>
    </row>
    <row r="156" spans="2:18" x14ac:dyDescent="0.25">
      <c r="B156" s="1" t="s">
        <v>65</v>
      </c>
      <c r="C156" s="55">
        <f>SUM(C40+C61+C74+C85+C96+C107+C119+C150+L58+M74+M85+M96+M107+M119+C131+M131)</f>
        <v>1280.335</v>
      </c>
      <c r="D156" s="55">
        <f t="shared" ref="D156:H156" si="137">SUM(D40+D61+D74+D85+D96+D107+D119+D150+M58+N74+N85+N96+N107+N119+D131+N131)</f>
        <v>99863.9</v>
      </c>
      <c r="E156" s="55">
        <f t="shared" si="137"/>
        <v>0</v>
      </c>
      <c r="F156" s="55">
        <f t="shared" si="137"/>
        <v>0</v>
      </c>
      <c r="G156" s="55">
        <f t="shared" si="137"/>
        <v>1280.335</v>
      </c>
      <c r="H156" s="55">
        <f t="shared" si="137"/>
        <v>99863.9</v>
      </c>
    </row>
    <row r="157" spans="2:18" x14ac:dyDescent="0.25">
      <c r="B157" s="1" t="s">
        <v>66</v>
      </c>
      <c r="C157" s="55">
        <f t="shared" ref="C157:C158" si="138">SUM(C41+C62+C75+C86+C97+C108+C120+C151+L59+M75+M86+M97+M108+M120+C132+M132)</f>
        <v>4580.5659999999998</v>
      </c>
      <c r="D157" s="55">
        <f t="shared" ref="D157:D158" si="139">SUM(D41+D62+D75+D86+D97+D108+D120+D151+M59+N75+N86+N97+N108+N120+D132+N132)</f>
        <v>912894.41999999993</v>
      </c>
      <c r="E157" s="55">
        <f t="shared" ref="E157:E158" si="140">SUM(E41+E62+E75+E86+E97+E108+E120+E151+N59+O75+O86+O97+O108+O120+E132+O132)</f>
        <v>0</v>
      </c>
      <c r="F157" s="55">
        <f t="shared" ref="F157:F158" si="141">SUM(F41+F62+F75+F86+F97+F108+F120+F151+O59+P75+P86+P97+P108+P120+F132+P132)</f>
        <v>0</v>
      </c>
      <c r="G157" s="55">
        <f t="shared" ref="G157:G158" si="142">SUM(G41+G62+G75+G86+G97+G108+G120+G151+P59+Q75+Q86+Q97+Q108+Q120+G132+Q132)</f>
        <v>4580.5659999999998</v>
      </c>
      <c r="H157" s="55">
        <f t="shared" ref="H157:H158" si="143">SUM(H41+H62+H75+H86+H97+H108+H120+H151+Q59+R75+R86+R97+R108+R120+H132+R132)</f>
        <v>912894.41999999993</v>
      </c>
    </row>
    <row r="158" spans="2:18" x14ac:dyDescent="0.25">
      <c r="B158" s="1" t="s">
        <v>67</v>
      </c>
      <c r="C158" s="55">
        <f t="shared" si="138"/>
        <v>18310.516</v>
      </c>
      <c r="D158" s="55">
        <f t="shared" si="139"/>
        <v>1296477.6717000001</v>
      </c>
      <c r="E158" s="55">
        <f t="shared" si="140"/>
        <v>0</v>
      </c>
      <c r="F158" s="55">
        <f t="shared" si="141"/>
        <v>0</v>
      </c>
      <c r="G158" s="55">
        <f t="shared" si="142"/>
        <v>18310.516</v>
      </c>
      <c r="H158" s="55">
        <f t="shared" si="143"/>
        <v>1296477.6717000001</v>
      </c>
    </row>
    <row r="159" spans="2:18" x14ac:dyDescent="0.25">
      <c r="C159" s="55"/>
      <c r="D159" s="55"/>
    </row>
    <row r="160" spans="2:18" x14ac:dyDescent="0.25">
      <c r="C160" s="68">
        <f>SUM(C156:C158)</f>
        <v>24171.417000000001</v>
      </c>
      <c r="D160" s="68">
        <f>SUM(D156:D158)</f>
        <v>2309235.9917000001</v>
      </c>
    </row>
  </sheetData>
  <mergeCells count="116">
    <mergeCell ref="C125:H125"/>
    <mergeCell ref="C126:D126"/>
    <mergeCell ref="E126:F126"/>
    <mergeCell ref="G126:H126"/>
    <mergeCell ref="C10:H10"/>
    <mergeCell ref="L10:Q10"/>
    <mergeCell ref="C11:D11"/>
    <mergeCell ref="E11:F11"/>
    <mergeCell ref="G11:H11"/>
    <mergeCell ref="L11:M11"/>
    <mergeCell ref="N11:O11"/>
    <mergeCell ref="P11:Q11"/>
    <mergeCell ref="C26:D26"/>
    <mergeCell ref="E26:F26"/>
    <mergeCell ref="G26:H26"/>
    <mergeCell ref="L26:M26"/>
    <mergeCell ref="N26:O26"/>
    <mergeCell ref="P26:Q26"/>
    <mergeCell ref="L43:Q43"/>
    <mergeCell ref="L44:M44"/>
    <mergeCell ref="N44:O44"/>
    <mergeCell ref="P44:Q44"/>
    <mergeCell ref="C45:H45"/>
    <mergeCell ref="C46:D46"/>
    <mergeCell ref="C3:H3"/>
    <mergeCell ref="L3:Q3"/>
    <mergeCell ref="C4:D4"/>
    <mergeCell ref="E4:F4"/>
    <mergeCell ref="G4:H4"/>
    <mergeCell ref="L4:M4"/>
    <mergeCell ref="N4:O4"/>
    <mergeCell ref="P4:Q4"/>
    <mergeCell ref="C25:H25"/>
    <mergeCell ref="L25:Q25"/>
    <mergeCell ref="C17:H17"/>
    <mergeCell ref="L17:Q17"/>
    <mergeCell ref="C18:D18"/>
    <mergeCell ref="E18:F18"/>
    <mergeCell ref="G18:H18"/>
    <mergeCell ref="L18:M18"/>
    <mergeCell ref="N18:O18"/>
    <mergeCell ref="P18:Q18"/>
    <mergeCell ref="E46:F46"/>
    <mergeCell ref="G46:H46"/>
    <mergeCell ref="C33:H33"/>
    <mergeCell ref="C34:D34"/>
    <mergeCell ref="E34:F34"/>
    <mergeCell ref="G34:H34"/>
    <mergeCell ref="L34:Q34"/>
    <mergeCell ref="L35:M35"/>
    <mergeCell ref="N35:O35"/>
    <mergeCell ref="P35:Q35"/>
    <mergeCell ref="C68:H68"/>
    <mergeCell ref="M68:R68"/>
    <mergeCell ref="C69:D69"/>
    <mergeCell ref="E69:F69"/>
    <mergeCell ref="G69:H69"/>
    <mergeCell ref="M69:N69"/>
    <mergeCell ref="O69:P69"/>
    <mergeCell ref="Q69:R69"/>
    <mergeCell ref="L51:Q51"/>
    <mergeCell ref="L52:M52"/>
    <mergeCell ref="N52:O52"/>
    <mergeCell ref="P52:Q52"/>
    <mergeCell ref="C54:H54"/>
    <mergeCell ref="C55:D55"/>
    <mergeCell ref="E55:F55"/>
    <mergeCell ref="G55:H55"/>
    <mergeCell ref="C90:H90"/>
    <mergeCell ref="M90:R90"/>
    <mergeCell ref="C91:D91"/>
    <mergeCell ref="E91:F91"/>
    <mergeCell ref="G91:H91"/>
    <mergeCell ref="M91:N91"/>
    <mergeCell ref="O91:P91"/>
    <mergeCell ref="Q91:R91"/>
    <mergeCell ref="C79:H79"/>
    <mergeCell ref="M79:R79"/>
    <mergeCell ref="C80:D80"/>
    <mergeCell ref="E80:F80"/>
    <mergeCell ref="G80:H80"/>
    <mergeCell ref="M80:N80"/>
    <mergeCell ref="O80:P80"/>
    <mergeCell ref="Q80:R80"/>
    <mergeCell ref="C113:H113"/>
    <mergeCell ref="M113:R113"/>
    <mergeCell ref="C114:D114"/>
    <mergeCell ref="E114:F114"/>
    <mergeCell ref="G114:H114"/>
    <mergeCell ref="M114:N114"/>
    <mergeCell ref="O114:P114"/>
    <mergeCell ref="Q114:R114"/>
    <mergeCell ref="C101:H101"/>
    <mergeCell ref="M101:R101"/>
    <mergeCell ref="C102:D102"/>
    <mergeCell ref="E102:F102"/>
    <mergeCell ref="G102:H102"/>
    <mergeCell ref="M102:N102"/>
    <mergeCell ref="O102:P102"/>
    <mergeCell ref="Q102:R102"/>
    <mergeCell ref="C144:H144"/>
    <mergeCell ref="M144:R144"/>
    <mergeCell ref="C145:D145"/>
    <mergeCell ref="E145:F145"/>
    <mergeCell ref="G145:H145"/>
    <mergeCell ref="M145:N145"/>
    <mergeCell ref="O145:P145"/>
    <mergeCell ref="Q145:R145"/>
    <mergeCell ref="C136:H136"/>
    <mergeCell ref="M136:R136"/>
    <mergeCell ref="C137:D137"/>
    <mergeCell ref="E137:F137"/>
    <mergeCell ref="G137:H137"/>
    <mergeCell ref="M137:N137"/>
    <mergeCell ref="O137:P137"/>
    <mergeCell ref="Q137:R13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9FA95-8DFE-46E3-AF37-FD137F292707}">
  <dimension ref="B1:M67"/>
  <sheetViews>
    <sheetView topLeftCell="A51" workbookViewId="0">
      <selection activeCell="K64" sqref="K64"/>
    </sheetView>
  </sheetViews>
  <sheetFormatPr defaultRowHeight="15" x14ac:dyDescent="0.25"/>
  <cols>
    <col min="1" max="1" width="9.140625" style="1"/>
    <col min="2" max="2" width="14.140625" style="1" customWidth="1"/>
    <col min="3" max="3" width="14.85546875" style="1" customWidth="1"/>
    <col min="4" max="4" width="12.85546875" style="1" customWidth="1"/>
    <col min="5" max="5" width="10" style="1" customWidth="1"/>
    <col min="6" max="6" width="9.140625" style="1"/>
    <col min="7" max="7" width="11.7109375" style="1" customWidth="1"/>
    <col min="8" max="10" width="9.140625" style="1"/>
    <col min="11" max="11" width="10.5703125" style="1" customWidth="1"/>
    <col min="12" max="12" width="10.140625" style="1" bestFit="1" customWidth="1"/>
    <col min="13" max="16384" width="9.140625" style="1"/>
  </cols>
  <sheetData>
    <row r="1" spans="2:12" ht="15.75" thickBot="1" x14ac:dyDescent="0.3"/>
    <row r="2" spans="2:12" x14ac:dyDescent="0.25">
      <c r="B2" s="83" t="s">
        <v>0</v>
      </c>
      <c r="C2" s="84"/>
      <c r="D2" s="84"/>
      <c r="E2" s="84"/>
      <c r="F2" s="84"/>
      <c r="G2" s="84"/>
      <c r="H2" s="84"/>
      <c r="I2" s="84"/>
      <c r="J2" s="85"/>
      <c r="K2" s="92" t="s">
        <v>1</v>
      </c>
      <c r="L2" s="93"/>
    </row>
    <row r="3" spans="2:12" x14ac:dyDescent="0.25">
      <c r="B3" s="86"/>
      <c r="C3" s="87"/>
      <c r="D3" s="87"/>
      <c r="E3" s="87"/>
      <c r="F3" s="87"/>
      <c r="G3" s="87"/>
      <c r="H3" s="87"/>
      <c r="I3" s="87"/>
      <c r="J3" s="88"/>
      <c r="K3" s="94"/>
      <c r="L3" s="95"/>
    </row>
    <row r="4" spans="2:12" ht="15.75" thickBot="1" x14ac:dyDescent="0.3">
      <c r="B4" s="89"/>
      <c r="C4" s="90"/>
      <c r="D4" s="90"/>
      <c r="E4" s="90"/>
      <c r="F4" s="90"/>
      <c r="G4" s="90"/>
      <c r="H4" s="90"/>
      <c r="I4" s="90"/>
      <c r="J4" s="91"/>
      <c r="K4" s="96"/>
      <c r="L4" s="97"/>
    </row>
    <row r="5" spans="2:12" ht="15.75" thickBot="1" x14ac:dyDescent="0.3"/>
    <row r="6" spans="2:12" ht="15.75" thickBot="1" x14ac:dyDescent="0.3">
      <c r="B6" s="2"/>
      <c r="C6" s="98" t="s">
        <v>98</v>
      </c>
      <c r="D6" s="99"/>
      <c r="E6" s="100"/>
      <c r="F6" s="3"/>
      <c r="G6" s="98" t="s">
        <v>61</v>
      </c>
      <c r="H6" s="99"/>
      <c r="I6" s="100"/>
    </row>
    <row r="7" spans="2:12" ht="36.75" thickBot="1" x14ac:dyDescent="0.3">
      <c r="B7" s="4" t="s">
        <v>2</v>
      </c>
      <c r="C7" s="5" t="s">
        <v>3</v>
      </c>
      <c r="D7" s="6" t="s">
        <v>4</v>
      </c>
      <c r="E7" s="7" t="s">
        <v>5</v>
      </c>
      <c r="F7" s="3"/>
      <c r="G7" s="8" t="s">
        <v>3</v>
      </c>
      <c r="H7" s="7" t="s">
        <v>6</v>
      </c>
      <c r="I7" s="7" t="s">
        <v>7</v>
      </c>
    </row>
    <row r="8" spans="2:12" ht="15.75" thickBot="1" x14ac:dyDescent="0.3">
      <c r="B8" s="9" t="s">
        <v>8</v>
      </c>
      <c r="C8" s="12">
        <v>672124.05</v>
      </c>
      <c r="D8" s="10">
        <v>362161.33</v>
      </c>
      <c r="E8" s="10"/>
      <c r="F8" s="11"/>
      <c r="G8" s="12">
        <v>506544.68999999994</v>
      </c>
      <c r="H8" s="57">
        <v>1.5455000000000001</v>
      </c>
      <c r="I8" s="14"/>
      <c r="K8" s="67">
        <f>D8*1.3</f>
        <v>470809.72900000005</v>
      </c>
    </row>
    <row r="9" spans="2:12" ht="15.75" thickBot="1" x14ac:dyDescent="0.3">
      <c r="B9" s="9" t="s">
        <v>9</v>
      </c>
      <c r="C9" s="12">
        <v>239818</v>
      </c>
      <c r="D9" s="48">
        <v>193726.25</v>
      </c>
      <c r="E9" s="10"/>
      <c r="F9" s="11"/>
      <c r="G9" s="12">
        <v>195312.8997948718</v>
      </c>
      <c r="H9" s="57">
        <f t="shared" ref="H9:H15" si="0">G9/D9</f>
        <v>1.0081901641872064</v>
      </c>
      <c r="I9" s="14"/>
      <c r="K9" s="67">
        <f t="shared" ref="K9:K13" si="1">D9*1.3</f>
        <v>251844.125</v>
      </c>
    </row>
    <row r="10" spans="2:12" ht="15.75" thickBot="1" x14ac:dyDescent="0.3">
      <c r="B10" s="9" t="s">
        <v>10</v>
      </c>
      <c r="C10" s="12">
        <v>663481.74</v>
      </c>
      <c r="D10" s="48">
        <v>349714.62</v>
      </c>
      <c r="E10" s="10"/>
      <c r="F10" s="11"/>
      <c r="G10" s="12">
        <v>519982.31999999995</v>
      </c>
      <c r="H10" s="57">
        <f t="shared" si="0"/>
        <v>1.4868761277409561</v>
      </c>
      <c r="I10" s="14"/>
      <c r="K10" s="67">
        <f t="shared" si="1"/>
        <v>454629.00599999999</v>
      </c>
    </row>
    <row r="11" spans="2:12" ht="15.75" thickBot="1" x14ac:dyDescent="0.3">
      <c r="B11" s="9" t="s">
        <v>11</v>
      </c>
      <c r="C11" s="12">
        <v>157141</v>
      </c>
      <c r="D11" s="48">
        <v>198768.62</v>
      </c>
      <c r="E11" s="10"/>
      <c r="F11" s="11"/>
      <c r="G11" s="12">
        <v>317256.11333333334</v>
      </c>
      <c r="H11" s="57">
        <f t="shared" si="0"/>
        <v>1.5961076418065052</v>
      </c>
      <c r="I11" s="14"/>
      <c r="K11" s="67">
        <f t="shared" si="1"/>
        <v>258399.20600000001</v>
      </c>
    </row>
    <row r="12" spans="2:12" ht="15.75" thickBot="1" x14ac:dyDescent="0.3">
      <c r="B12" s="9" t="s">
        <v>62</v>
      </c>
      <c r="C12" s="12">
        <v>0</v>
      </c>
      <c r="D12" s="48">
        <v>2150</v>
      </c>
      <c r="E12" s="10"/>
      <c r="F12" s="11"/>
      <c r="G12" s="12">
        <v>4535</v>
      </c>
      <c r="H12" s="57">
        <f t="shared" si="0"/>
        <v>2.1093023255813952</v>
      </c>
      <c r="I12" s="14"/>
      <c r="K12" s="67">
        <f t="shared" si="1"/>
        <v>2795</v>
      </c>
    </row>
    <row r="13" spans="2:12" ht="15.75" thickBot="1" x14ac:dyDescent="0.3">
      <c r="B13" s="15" t="s">
        <v>12</v>
      </c>
      <c r="C13" s="16">
        <f>SUM(C8:C12)</f>
        <v>1732564.79</v>
      </c>
      <c r="D13" s="16">
        <f>SUM(D8:D12)</f>
        <v>1106520.82</v>
      </c>
      <c r="E13" s="18"/>
      <c r="F13" s="19"/>
      <c r="G13" s="16">
        <f>SUM(G8:G12)</f>
        <v>1543631.023128205</v>
      </c>
      <c r="H13" s="20">
        <f t="shared" si="0"/>
        <v>1.3950311600356555</v>
      </c>
      <c r="I13" s="21"/>
      <c r="K13" s="67">
        <f t="shared" si="1"/>
        <v>1438477.0660000001</v>
      </c>
    </row>
    <row r="14" spans="2:12" ht="15.75" thickBot="1" x14ac:dyDescent="0.3">
      <c r="B14" s="9" t="s">
        <v>13</v>
      </c>
      <c r="C14" s="12">
        <v>7375</v>
      </c>
      <c r="D14" s="10">
        <v>12925</v>
      </c>
      <c r="E14" s="10"/>
      <c r="F14" s="22"/>
      <c r="G14" s="12">
        <v>11040</v>
      </c>
      <c r="H14" s="56">
        <f t="shared" si="0"/>
        <v>0.85415860735009674</v>
      </c>
      <c r="I14" s="14"/>
      <c r="K14" s="62"/>
    </row>
    <row r="15" spans="2:12" ht="15.75" thickBot="1" x14ac:dyDescent="0.3">
      <c r="B15" s="9" t="s">
        <v>14</v>
      </c>
      <c r="C15" s="12">
        <v>5170</v>
      </c>
      <c r="D15" s="10">
        <v>4920</v>
      </c>
      <c r="E15" s="10"/>
      <c r="F15" s="22"/>
      <c r="G15" s="12">
        <v>8800</v>
      </c>
      <c r="H15" s="57">
        <f t="shared" si="0"/>
        <v>1.7886178861788617</v>
      </c>
      <c r="I15" s="14"/>
      <c r="K15" s="62"/>
    </row>
    <row r="16" spans="2:12" ht="15.75" thickBot="1" x14ac:dyDescent="0.3">
      <c r="B16" s="9" t="s">
        <v>15</v>
      </c>
      <c r="C16" s="12"/>
      <c r="D16" s="10"/>
      <c r="E16" s="10"/>
      <c r="F16" s="22"/>
      <c r="G16" s="12"/>
      <c r="H16" s="14"/>
      <c r="I16" s="14"/>
    </row>
    <row r="17" spans="2:13" ht="15.75" thickBot="1" x14ac:dyDescent="0.3">
      <c r="B17" s="15" t="s">
        <v>16</v>
      </c>
      <c r="C17" s="16">
        <f>SUM(C14:C16)</f>
        <v>12545</v>
      </c>
      <c r="D17" s="17">
        <f>SUM(D14:D16)</f>
        <v>17845</v>
      </c>
      <c r="E17" s="18"/>
      <c r="F17" s="19"/>
      <c r="G17" s="16">
        <f>SUM(G14:G16)</f>
        <v>19840</v>
      </c>
      <c r="H17" s="20">
        <f t="shared" ref="H17:H23" si="2">G17/D17</f>
        <v>1.1117960212944802</v>
      </c>
      <c r="I17" s="21"/>
    </row>
    <row r="18" spans="2:13" ht="15.75" thickBot="1" x14ac:dyDescent="0.3">
      <c r="B18" s="9" t="s">
        <v>20</v>
      </c>
      <c r="C18" s="12">
        <v>0</v>
      </c>
      <c r="D18" s="10">
        <v>23605</v>
      </c>
      <c r="E18" s="10"/>
      <c r="F18" s="11"/>
      <c r="G18" s="12">
        <v>13725</v>
      </c>
      <c r="H18" s="57">
        <f t="shared" si="2"/>
        <v>0.58144460919296759</v>
      </c>
      <c r="I18" s="14"/>
      <c r="K18" s="62"/>
    </row>
    <row r="19" spans="2:13" ht="15.75" thickBot="1" x14ac:dyDescent="0.3">
      <c r="B19" s="9" t="s">
        <v>21</v>
      </c>
      <c r="C19" s="12">
        <v>0</v>
      </c>
      <c r="D19" s="10">
        <v>31415</v>
      </c>
      <c r="E19" s="10"/>
      <c r="F19" s="11"/>
      <c r="G19" s="12">
        <v>10715</v>
      </c>
      <c r="H19" s="57">
        <f t="shared" si="2"/>
        <v>0.34107910233964667</v>
      </c>
      <c r="I19" s="14"/>
      <c r="K19" s="62"/>
    </row>
    <row r="20" spans="2:13" ht="15.75" thickBot="1" x14ac:dyDescent="0.3">
      <c r="B20" s="9" t="s">
        <v>22</v>
      </c>
      <c r="C20" s="12">
        <v>160907.75</v>
      </c>
      <c r="D20" s="10">
        <v>107145</v>
      </c>
      <c r="E20" s="10"/>
      <c r="F20" s="11"/>
      <c r="G20" s="12">
        <v>25225</v>
      </c>
      <c r="H20" s="57">
        <f t="shared" si="2"/>
        <v>0.23542862476083812</v>
      </c>
      <c r="I20" s="14"/>
      <c r="K20" s="62"/>
    </row>
    <row r="21" spans="2:13" ht="15.75" thickBot="1" x14ac:dyDescent="0.3">
      <c r="B21" s="9" t="s">
        <v>23</v>
      </c>
      <c r="C21" s="12">
        <v>335070.59999999998</v>
      </c>
      <c r="D21" s="10">
        <v>190478.6</v>
      </c>
      <c r="E21" s="10"/>
      <c r="F21" s="11"/>
      <c r="G21" s="12">
        <v>359873.89029535867</v>
      </c>
      <c r="H21" s="57">
        <f t="shared" si="2"/>
        <v>1.8893140242282265</v>
      </c>
      <c r="I21" s="14"/>
      <c r="K21" s="62"/>
    </row>
    <row r="22" spans="2:13" ht="15.75" thickBot="1" x14ac:dyDescent="0.3">
      <c r="B22" s="9" t="s">
        <v>82</v>
      </c>
      <c r="C22" s="12">
        <v>95680</v>
      </c>
      <c r="D22" s="10">
        <v>26070</v>
      </c>
      <c r="E22" s="10"/>
      <c r="F22" s="11"/>
      <c r="G22" s="12">
        <v>68460</v>
      </c>
      <c r="H22" s="57">
        <f t="shared" si="2"/>
        <v>2.6260069044879173</v>
      </c>
      <c r="I22" s="14"/>
      <c r="K22" s="67">
        <f>SUM(G23+G17)</f>
        <v>497838.89029535867</v>
      </c>
      <c r="L22" s="55">
        <f>SUM(D23+D17)</f>
        <v>396558.6</v>
      </c>
      <c r="M22" s="1">
        <f>K22/L22</f>
        <v>1.2553980427996232</v>
      </c>
    </row>
    <row r="23" spans="2:13" ht="15.75" thickBot="1" x14ac:dyDescent="0.3">
      <c r="B23" s="15" t="s">
        <v>24</v>
      </c>
      <c r="C23" s="16">
        <f>SUM(C18:C22)</f>
        <v>591658.35</v>
      </c>
      <c r="D23" s="17">
        <f>SUM(D18:D22)</f>
        <v>378713.59999999998</v>
      </c>
      <c r="E23" s="18"/>
      <c r="F23" s="19"/>
      <c r="G23" s="16">
        <f>SUM(G18:G22)</f>
        <v>477998.89029535867</v>
      </c>
      <c r="H23" s="20">
        <f t="shared" si="2"/>
        <v>1.262164575804404</v>
      </c>
      <c r="I23" s="21"/>
    </row>
    <row r="24" spans="2:13" ht="15.75" thickBot="1" x14ac:dyDescent="0.3">
      <c r="B24" s="9" t="s">
        <v>17</v>
      </c>
      <c r="C24" s="12">
        <f>8500+58990</f>
        <v>67490</v>
      </c>
      <c r="D24" s="10">
        <v>8905</v>
      </c>
      <c r="E24" s="10"/>
      <c r="F24" s="22"/>
      <c r="G24" s="12">
        <v>45011.5</v>
      </c>
      <c r="H24" s="56">
        <f>G24/D24</f>
        <v>5.0546322290847838</v>
      </c>
      <c r="I24" s="14"/>
      <c r="K24" s="62"/>
    </row>
    <row r="25" spans="2:13" ht="15.75" thickBot="1" x14ac:dyDescent="0.3">
      <c r="B25" s="9" t="s">
        <v>18</v>
      </c>
      <c r="C25" s="12">
        <f>164260+29946</f>
        <v>194206</v>
      </c>
      <c r="D25" s="10">
        <v>46305</v>
      </c>
      <c r="E25" s="10"/>
      <c r="F25" s="22"/>
      <c r="G25" s="12">
        <v>46305</v>
      </c>
      <c r="H25" s="58">
        <f>G25/D25</f>
        <v>1</v>
      </c>
      <c r="I25" s="14"/>
      <c r="K25" s="62"/>
    </row>
    <row r="26" spans="2:13" ht="15.75" thickBot="1" x14ac:dyDescent="0.3">
      <c r="B26" s="23" t="s">
        <v>19</v>
      </c>
      <c r="C26" s="24">
        <f>SUM(C24:C25)</f>
        <v>261696</v>
      </c>
      <c r="D26" s="17">
        <f>SUM(D24:D25)</f>
        <v>55210</v>
      </c>
      <c r="E26" s="18"/>
      <c r="F26" s="3"/>
      <c r="G26" s="24">
        <f>SUM(G24:G25)</f>
        <v>91316.5</v>
      </c>
      <c r="H26" s="20">
        <f>G26/D26</f>
        <v>1.6539847853649701</v>
      </c>
      <c r="I26" s="21"/>
    </row>
    <row r="27" spans="2:13" ht="15.75" thickBot="1" x14ac:dyDescent="0.3">
      <c r="B27" s="9" t="s">
        <v>25</v>
      </c>
      <c r="C27" s="12">
        <v>61270</v>
      </c>
      <c r="D27" s="10">
        <v>51000</v>
      </c>
      <c r="E27" s="10"/>
      <c r="F27" s="11"/>
      <c r="G27" s="12">
        <v>0</v>
      </c>
      <c r="H27" s="13"/>
      <c r="I27" s="14"/>
    </row>
    <row r="28" spans="2:13" ht="15.75" thickBot="1" x14ac:dyDescent="0.3">
      <c r="B28" s="9" t="s">
        <v>26</v>
      </c>
      <c r="C28" s="12">
        <v>0</v>
      </c>
      <c r="D28" s="10">
        <v>0</v>
      </c>
      <c r="E28" s="10"/>
      <c r="F28" s="11"/>
      <c r="G28" s="12">
        <v>0</v>
      </c>
      <c r="H28" s="14"/>
      <c r="I28" s="14"/>
    </row>
    <row r="29" spans="2:13" ht="15.75" thickBot="1" x14ac:dyDescent="0.3">
      <c r="B29" s="9" t="s">
        <v>27</v>
      </c>
      <c r="C29" s="12">
        <v>122457</v>
      </c>
      <c r="D29" s="10">
        <v>15600</v>
      </c>
      <c r="E29" s="10"/>
      <c r="F29" s="11"/>
      <c r="G29" s="12">
        <v>0</v>
      </c>
      <c r="H29" s="13"/>
      <c r="I29" s="14"/>
    </row>
    <row r="30" spans="2:13" ht="15.75" thickBot="1" x14ac:dyDescent="0.3">
      <c r="B30" s="9" t="s">
        <v>28</v>
      </c>
      <c r="C30" s="12">
        <v>113123</v>
      </c>
      <c r="D30" s="10">
        <v>77687</v>
      </c>
      <c r="E30" s="10"/>
      <c r="F30" s="11"/>
      <c r="G30" s="12">
        <v>0</v>
      </c>
      <c r="H30" s="13"/>
      <c r="I30" s="14"/>
    </row>
    <row r="31" spans="2:13" ht="15.75" thickBot="1" x14ac:dyDescent="0.3">
      <c r="B31" s="15" t="s">
        <v>29</v>
      </c>
      <c r="C31" s="16">
        <f>SUM(C27:C30)</f>
        <v>296850</v>
      </c>
      <c r="D31" s="17">
        <f>SUM(D27:D30)</f>
        <v>144287</v>
      </c>
      <c r="E31" s="18"/>
      <c r="F31" s="19"/>
      <c r="G31" s="16">
        <f>SUM(G27:G30)</f>
        <v>0</v>
      </c>
      <c r="H31" s="20">
        <f>G31/D31</f>
        <v>0</v>
      </c>
      <c r="I31" s="21"/>
    </row>
    <row r="32" spans="2:13" ht="15.75" thickBot="1" x14ac:dyDescent="0.3">
      <c r="B32" s="9" t="s">
        <v>30</v>
      </c>
      <c r="C32" s="12">
        <v>0</v>
      </c>
      <c r="D32" s="10"/>
      <c r="E32" s="10"/>
      <c r="F32" s="22"/>
      <c r="G32" s="12"/>
      <c r="H32" s="57">
        <v>1</v>
      </c>
      <c r="I32" s="14"/>
      <c r="K32" s="62"/>
    </row>
    <row r="33" spans="2:11" ht="15.75" thickBot="1" x14ac:dyDescent="0.3">
      <c r="B33" s="9" t="s">
        <v>31</v>
      </c>
      <c r="C33" s="12">
        <v>182805</v>
      </c>
      <c r="D33" s="10">
        <v>145350</v>
      </c>
      <c r="E33" s="10"/>
      <c r="F33" s="22"/>
      <c r="G33" s="12">
        <v>165129</v>
      </c>
      <c r="H33" s="57">
        <f>G33/D33</f>
        <v>1.1360784313725489</v>
      </c>
      <c r="I33" s="14"/>
      <c r="K33" s="62"/>
    </row>
    <row r="34" spans="2:11" ht="15.75" thickBot="1" x14ac:dyDescent="0.3">
      <c r="B34" s="15" t="s">
        <v>32</v>
      </c>
      <c r="C34" s="16">
        <f>SUM(C32:C33)</f>
        <v>182805</v>
      </c>
      <c r="D34" s="17">
        <f>SUM(D32:D33)</f>
        <v>145350</v>
      </c>
      <c r="E34" s="18"/>
      <c r="F34" s="19"/>
      <c r="G34" s="79">
        <f>SUM(G32:G33)</f>
        <v>165129</v>
      </c>
      <c r="H34" s="20">
        <f>G34/D34</f>
        <v>1.1360784313725489</v>
      </c>
      <c r="I34" s="21"/>
      <c r="K34" s="62"/>
    </row>
    <row r="35" spans="2:11" ht="15.75" thickBot="1" x14ac:dyDescent="0.3">
      <c r="B35" s="23" t="s">
        <v>33</v>
      </c>
      <c r="C35" s="24">
        <v>49647.119999999995</v>
      </c>
      <c r="D35" s="17">
        <v>25549.8</v>
      </c>
      <c r="E35" s="18"/>
      <c r="F35" s="19"/>
      <c r="G35" s="24">
        <v>94966.92</v>
      </c>
      <c r="H35" s="20">
        <f>G35/D35</f>
        <v>3.7169339877415872</v>
      </c>
      <c r="I35" s="21"/>
      <c r="K35" s="62"/>
    </row>
    <row r="36" spans="2:11" ht="15.75" thickBot="1" x14ac:dyDescent="0.3">
      <c r="B36" s="15" t="s">
        <v>34</v>
      </c>
      <c r="C36" s="25">
        <v>4868.8</v>
      </c>
      <c r="D36" s="25">
        <v>4868.8</v>
      </c>
      <c r="E36" s="18"/>
      <c r="F36" s="19"/>
      <c r="G36" s="25">
        <v>4868.7999999999993</v>
      </c>
      <c r="H36" s="20">
        <f>G36/D36</f>
        <v>0.99999999999999978</v>
      </c>
      <c r="I36" s="21"/>
      <c r="K36" s="62"/>
    </row>
    <row r="37" spans="2:11" ht="15.75" thickBot="1" x14ac:dyDescent="0.3">
      <c r="B37" s="9" t="s">
        <v>35</v>
      </c>
      <c r="C37" s="26">
        <v>143725</v>
      </c>
      <c r="D37" s="10">
        <v>97125</v>
      </c>
      <c r="E37" s="10"/>
      <c r="F37" s="22"/>
      <c r="G37" s="26">
        <v>122900</v>
      </c>
      <c r="H37" s="57">
        <f>G37/D37</f>
        <v>1.2653796653796654</v>
      </c>
      <c r="I37" s="14"/>
      <c r="K37" s="62"/>
    </row>
    <row r="38" spans="2:11" ht="15.75" thickBot="1" x14ac:dyDescent="0.3">
      <c r="B38" s="9" t="s">
        <v>36</v>
      </c>
      <c r="C38" s="26">
        <v>0</v>
      </c>
      <c r="D38" s="10"/>
      <c r="E38" s="10"/>
      <c r="F38" s="22"/>
      <c r="G38" s="26">
        <v>0</v>
      </c>
      <c r="H38" s="13"/>
      <c r="I38" s="14"/>
      <c r="K38" s="62"/>
    </row>
    <row r="39" spans="2:11" ht="15.75" thickBot="1" x14ac:dyDescent="0.3">
      <c r="B39" s="9" t="s">
        <v>37</v>
      </c>
      <c r="C39" s="26">
        <v>0</v>
      </c>
      <c r="D39" s="27"/>
      <c r="E39" s="10"/>
      <c r="F39" s="22"/>
      <c r="G39" s="26">
        <v>0</v>
      </c>
      <c r="H39" s="14"/>
      <c r="I39" s="14"/>
      <c r="K39" s="62"/>
    </row>
    <row r="40" spans="2:11" ht="15.75" thickBot="1" x14ac:dyDescent="0.3">
      <c r="B40" s="15" t="s">
        <v>38</v>
      </c>
      <c r="C40" s="16">
        <f>SUM(C37:C39)</f>
        <v>143725</v>
      </c>
      <c r="D40" s="17">
        <f>SUM(D37:D39)</f>
        <v>97125</v>
      </c>
      <c r="E40" s="18"/>
      <c r="F40" s="19"/>
      <c r="G40" s="16">
        <v>138700</v>
      </c>
      <c r="H40" s="20">
        <f>G40/D40</f>
        <v>1.428056628056628</v>
      </c>
      <c r="I40" s="21"/>
      <c r="K40" s="62"/>
    </row>
    <row r="41" spans="2:11" ht="15.75" thickBot="1" x14ac:dyDescent="0.3">
      <c r="B41" s="9" t="s">
        <v>39</v>
      </c>
      <c r="C41" s="26">
        <v>0</v>
      </c>
      <c r="D41" s="10"/>
      <c r="E41" s="10"/>
      <c r="F41" s="22"/>
      <c r="G41" s="26">
        <v>0</v>
      </c>
      <c r="H41" s="13"/>
      <c r="I41" s="14"/>
    </row>
    <row r="42" spans="2:11" ht="15.75" thickBot="1" x14ac:dyDescent="0.3">
      <c r="B42" s="9" t="s">
        <v>40</v>
      </c>
      <c r="C42" s="26">
        <v>0</v>
      </c>
      <c r="D42" s="10"/>
      <c r="E42" s="10"/>
      <c r="F42" s="22"/>
      <c r="G42" s="26">
        <v>0</v>
      </c>
      <c r="H42" s="13"/>
      <c r="I42" s="14"/>
    </row>
    <row r="43" spans="2:11" ht="15.75" thickBot="1" x14ac:dyDescent="0.3">
      <c r="B43" s="9" t="s">
        <v>41</v>
      </c>
      <c r="C43" s="26">
        <v>0</v>
      </c>
      <c r="D43" s="10"/>
      <c r="E43" s="10"/>
      <c r="F43" s="22"/>
      <c r="G43" s="26">
        <v>0</v>
      </c>
      <c r="H43" s="14"/>
      <c r="I43" s="14"/>
    </row>
    <row r="44" spans="2:11" ht="15.75" thickBot="1" x14ac:dyDescent="0.3">
      <c r="B44" s="9" t="s">
        <v>42</v>
      </c>
      <c r="C44" s="26">
        <v>0</v>
      </c>
      <c r="D44" s="10"/>
      <c r="E44" s="10"/>
      <c r="F44" s="28"/>
      <c r="G44" s="26">
        <v>0</v>
      </c>
      <c r="H44" s="14"/>
      <c r="I44" s="14"/>
    </row>
    <row r="45" spans="2:11" ht="15.75" thickBot="1" x14ac:dyDescent="0.3">
      <c r="B45" s="9" t="s">
        <v>43</v>
      </c>
      <c r="C45" s="26">
        <v>0</v>
      </c>
      <c r="D45" s="10"/>
      <c r="E45" s="10"/>
      <c r="F45" s="22"/>
      <c r="G45" s="26">
        <v>0</v>
      </c>
      <c r="H45" s="14"/>
      <c r="I45" s="14"/>
    </row>
    <row r="46" spans="2:11" ht="15.75" thickBot="1" x14ac:dyDescent="0.3">
      <c r="B46" s="9" t="s">
        <v>44</v>
      </c>
      <c r="C46" s="26">
        <v>0</v>
      </c>
      <c r="D46" s="10"/>
      <c r="E46" s="10"/>
      <c r="F46" s="22"/>
      <c r="G46" s="26">
        <v>0</v>
      </c>
      <c r="H46" s="13"/>
      <c r="I46" s="14"/>
    </row>
    <row r="47" spans="2:11" ht="15.75" thickBot="1" x14ac:dyDescent="0.3">
      <c r="B47" s="9" t="s">
        <v>45</v>
      </c>
      <c r="C47" s="26">
        <v>0</v>
      </c>
      <c r="D47" s="10"/>
      <c r="E47" s="10"/>
      <c r="F47" s="22"/>
      <c r="G47" s="26">
        <v>0</v>
      </c>
      <c r="H47" s="14"/>
      <c r="I47" s="14"/>
    </row>
    <row r="48" spans="2:11" ht="15.75" thickBot="1" x14ac:dyDescent="0.3">
      <c r="B48" s="9" t="s">
        <v>46</v>
      </c>
      <c r="C48" s="26">
        <v>0</v>
      </c>
      <c r="D48" s="10"/>
      <c r="E48" s="10"/>
      <c r="F48" s="22"/>
      <c r="G48" s="26">
        <v>0</v>
      </c>
      <c r="H48" s="13"/>
      <c r="I48" s="14"/>
    </row>
    <row r="49" spans="2:11" ht="15.75" thickBot="1" x14ac:dyDescent="0.3">
      <c r="B49" s="9" t="s">
        <v>47</v>
      </c>
      <c r="C49" s="26">
        <v>0</v>
      </c>
      <c r="D49" s="10"/>
      <c r="E49" s="10"/>
      <c r="F49" s="22"/>
      <c r="G49" s="26">
        <v>0</v>
      </c>
      <c r="H49" s="13"/>
      <c r="I49" s="14"/>
    </row>
    <row r="50" spans="2:11" ht="15.75" thickBot="1" x14ac:dyDescent="0.3">
      <c r="B50" s="29" t="s">
        <v>48</v>
      </c>
      <c r="C50" s="31">
        <v>0</v>
      </c>
      <c r="D50" s="30"/>
      <c r="E50" s="18"/>
      <c r="F50" s="19"/>
      <c r="G50" s="31">
        <v>0</v>
      </c>
      <c r="H50" s="32"/>
      <c r="I50" s="21"/>
    </row>
    <row r="51" spans="2:11" ht="15.75" thickBot="1" x14ac:dyDescent="0.3">
      <c r="B51" s="9" t="s">
        <v>49</v>
      </c>
      <c r="C51" s="26">
        <v>0</v>
      </c>
      <c r="D51" s="10"/>
      <c r="E51" s="10"/>
      <c r="F51" s="11"/>
      <c r="G51" s="26">
        <v>0</v>
      </c>
      <c r="H51" s="14"/>
      <c r="I51" s="14"/>
    </row>
    <row r="52" spans="2:11" ht="15.75" thickBot="1" x14ac:dyDescent="0.3">
      <c r="B52" s="9" t="s">
        <v>50</v>
      </c>
      <c r="C52" s="26">
        <v>0</v>
      </c>
      <c r="D52" s="10">
        <v>80625</v>
      </c>
      <c r="E52" s="10"/>
      <c r="F52" s="11"/>
      <c r="G52" s="26">
        <v>65400</v>
      </c>
      <c r="H52" s="57">
        <f>G52/D52</f>
        <v>0.81116279069767439</v>
      </c>
      <c r="I52" s="14"/>
    </row>
    <row r="53" spans="2:11" ht="15.75" thickBot="1" x14ac:dyDescent="0.3">
      <c r="B53" s="23" t="s">
        <v>51</v>
      </c>
      <c r="C53" s="25">
        <f>SUM(C51:C52)</f>
        <v>0</v>
      </c>
      <c r="D53" s="17">
        <f>SUM(D51:D52)</f>
        <v>80625</v>
      </c>
      <c r="E53" s="33"/>
      <c r="F53" s="19"/>
      <c r="G53" s="69">
        <f>G52</f>
        <v>65400</v>
      </c>
      <c r="H53" s="20">
        <f>G53/D53</f>
        <v>0.81116279069767439</v>
      </c>
      <c r="I53" s="21"/>
      <c r="K53" s="62"/>
    </row>
    <row r="54" spans="2:11" ht="15.75" thickBot="1" x14ac:dyDescent="0.3">
      <c r="B54" s="78" t="s">
        <v>52</v>
      </c>
      <c r="C54" s="25">
        <v>7500</v>
      </c>
      <c r="D54" s="17">
        <v>32726.6</v>
      </c>
      <c r="E54" s="18"/>
      <c r="F54" s="19"/>
      <c r="G54" s="25">
        <v>53926.6</v>
      </c>
      <c r="H54" s="20">
        <f>G54/D54</f>
        <v>1.6477910934835882</v>
      </c>
      <c r="I54" s="21"/>
      <c r="K54" s="62"/>
    </row>
    <row r="55" spans="2:11" ht="15.75" thickBot="1" x14ac:dyDescent="0.3">
      <c r="B55" s="23" t="s">
        <v>53</v>
      </c>
      <c r="C55" s="25">
        <v>139284.34274896665</v>
      </c>
      <c r="D55" s="17">
        <v>193096.17170000004</v>
      </c>
      <c r="E55" s="33"/>
      <c r="F55" s="34"/>
      <c r="G55" s="25">
        <v>236901.56166729529</v>
      </c>
      <c r="H55" s="20">
        <f>G55/D55</f>
        <v>1.2268578894218194</v>
      </c>
      <c r="I55" s="21"/>
      <c r="K55" s="62"/>
    </row>
    <row r="56" spans="2:11" ht="15.75" thickBot="1" x14ac:dyDescent="0.3">
      <c r="B56" s="9" t="s">
        <v>54</v>
      </c>
      <c r="C56" s="26">
        <v>0</v>
      </c>
      <c r="D56" s="10"/>
      <c r="E56" s="10"/>
      <c r="F56" s="28"/>
      <c r="G56" s="26">
        <v>0</v>
      </c>
      <c r="H56" s="14"/>
      <c r="I56" s="14"/>
    </row>
    <row r="57" spans="2:11" ht="15.75" thickBot="1" x14ac:dyDescent="0.3">
      <c r="B57" s="9" t="s">
        <v>55</v>
      </c>
      <c r="C57" s="26">
        <v>0</v>
      </c>
      <c r="D57" s="10"/>
      <c r="E57" s="10"/>
      <c r="F57" s="28"/>
      <c r="G57" s="26">
        <v>0</v>
      </c>
      <c r="H57" s="14"/>
      <c r="I57" s="14"/>
    </row>
    <row r="58" spans="2:11" ht="15.75" thickBot="1" x14ac:dyDescent="0.3">
      <c r="B58" s="23" t="s">
        <v>56</v>
      </c>
      <c r="C58" s="31">
        <f>SUM(C56:C57)</f>
        <v>0</v>
      </c>
      <c r="D58" s="30"/>
      <c r="E58" s="18"/>
      <c r="F58" s="34"/>
      <c r="G58" s="31">
        <f>SUM(G56:G57)</f>
        <v>0</v>
      </c>
      <c r="H58" s="20"/>
      <c r="I58" s="21"/>
    </row>
    <row r="59" spans="2:11" ht="15.75" thickBot="1" x14ac:dyDescent="0.3">
      <c r="B59" s="35" t="s">
        <v>57</v>
      </c>
      <c r="C59" s="12">
        <v>31864</v>
      </c>
      <c r="D59" s="10">
        <v>9449.5</v>
      </c>
      <c r="E59" s="10"/>
      <c r="F59" s="11"/>
      <c r="G59" s="12">
        <v>17277.954614714843</v>
      </c>
      <c r="H59" s="57">
        <f>G59/D59</f>
        <v>1.8284517291618438</v>
      </c>
      <c r="I59" s="14"/>
      <c r="K59" s="62"/>
    </row>
    <row r="60" spans="2:11" ht="15.75" thickBot="1" x14ac:dyDescent="0.3">
      <c r="B60" s="35" t="s">
        <v>63</v>
      </c>
      <c r="C60" s="26"/>
      <c r="D60" s="10">
        <v>10458.700000000001</v>
      </c>
      <c r="E60" s="10"/>
      <c r="F60" s="11"/>
      <c r="G60" s="26">
        <v>4433.7</v>
      </c>
      <c r="H60" s="63">
        <v>0</v>
      </c>
      <c r="I60" s="14"/>
    </row>
    <row r="61" spans="2:11" ht="15.75" thickBot="1" x14ac:dyDescent="0.3">
      <c r="B61" s="35" t="s">
        <v>64</v>
      </c>
      <c r="C61" s="26"/>
      <c r="D61" s="10"/>
      <c r="E61" s="10"/>
      <c r="F61" s="11"/>
      <c r="G61" s="26">
        <v>0</v>
      </c>
      <c r="H61" s="63">
        <v>0</v>
      </c>
      <c r="I61" s="14"/>
    </row>
    <row r="62" spans="2:11" ht="15.75" thickBot="1" x14ac:dyDescent="0.3">
      <c r="B62" s="35" t="s">
        <v>92</v>
      </c>
      <c r="C62" s="36"/>
      <c r="D62" s="10"/>
      <c r="E62" s="10"/>
      <c r="F62" s="11"/>
      <c r="G62" s="36">
        <v>83534.52</v>
      </c>
      <c r="H62" s="63">
        <v>1</v>
      </c>
      <c r="I62" s="14"/>
    </row>
    <row r="63" spans="2:11" ht="15.75" thickBot="1" x14ac:dyDescent="0.3">
      <c r="B63" s="35" t="s">
        <v>96</v>
      </c>
      <c r="C63" s="36"/>
      <c r="D63" s="10"/>
      <c r="E63" s="10"/>
      <c r="F63" s="11"/>
      <c r="G63" s="36">
        <v>19044</v>
      </c>
      <c r="H63" s="63">
        <v>1</v>
      </c>
      <c r="I63" s="14"/>
    </row>
    <row r="64" spans="2:11" ht="15.75" thickBot="1" x14ac:dyDescent="0.3">
      <c r="B64" s="37" t="s">
        <v>111</v>
      </c>
      <c r="C64" s="26"/>
      <c r="D64" s="10"/>
      <c r="E64" s="10"/>
      <c r="F64" s="11"/>
      <c r="G64" s="26">
        <v>24766.5</v>
      </c>
      <c r="H64" s="57" t="e">
        <f>G64/D64</f>
        <v>#DIV/0!</v>
      </c>
      <c r="I64" s="14"/>
    </row>
    <row r="65" spans="2:9" ht="15.75" thickBot="1" x14ac:dyDescent="0.3">
      <c r="B65" s="37" t="s">
        <v>58</v>
      </c>
      <c r="C65" s="26">
        <f>975</f>
        <v>975</v>
      </c>
      <c r="D65" s="10">
        <v>7410</v>
      </c>
      <c r="E65" s="10"/>
      <c r="F65" s="11"/>
      <c r="G65" s="26">
        <v>6650</v>
      </c>
      <c r="H65" s="57">
        <f>G65/D65</f>
        <v>0.89743589743589747</v>
      </c>
      <c r="I65" s="14"/>
    </row>
    <row r="66" spans="2:9" ht="15.75" thickBot="1" x14ac:dyDescent="0.3">
      <c r="B66" s="38" t="s">
        <v>59</v>
      </c>
      <c r="C66" s="39">
        <f>SUM(C59:C65)</f>
        <v>32839</v>
      </c>
      <c r="D66" s="40">
        <f>SUM(D59:D65)</f>
        <v>27318.2</v>
      </c>
      <c r="E66" s="18"/>
      <c r="F66" s="3"/>
      <c r="G66" s="39">
        <f>SUM(G59:G65)</f>
        <v>155706.67461471487</v>
      </c>
      <c r="H66" s="20">
        <f>G66/D66</f>
        <v>5.6997413671001329</v>
      </c>
      <c r="I66" s="21"/>
    </row>
    <row r="67" spans="2:9" ht="15.75" thickBot="1" x14ac:dyDescent="0.3">
      <c r="B67" s="41" t="s">
        <v>60</v>
      </c>
      <c r="C67" s="42">
        <f>SUM(C13+C17+C26+C23+C31+C34+C35+C36+C40+C50+C53+C54+C55+C58+C66)</f>
        <v>3455983.4027489666</v>
      </c>
      <c r="D67" s="43">
        <f>SUM(D13+D17+D26+D23+D31+D34+D35+D36+D40+D50+D53+D54+D55+D58+D66)</f>
        <v>2309235.9917000001</v>
      </c>
      <c r="E67" s="44"/>
      <c r="F67" s="45"/>
      <c r="G67" s="42">
        <f>SUM(G13+G17+G26+G23+G31+G34+G35+G36+G40+G50+G53+G54+G55+G58+G66)</f>
        <v>3048385.9697055737</v>
      </c>
      <c r="H67" s="46">
        <f>G67/D67</f>
        <v>1.3200842099561381</v>
      </c>
      <c r="I67" s="47"/>
    </row>
  </sheetData>
  <mergeCells count="4">
    <mergeCell ref="B2:J4"/>
    <mergeCell ref="K2:L4"/>
    <mergeCell ref="C6:E6"/>
    <mergeCell ref="G6:I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A7657-E263-4842-9F45-3C93820C670A}">
  <dimension ref="B2:R174"/>
  <sheetViews>
    <sheetView topLeftCell="A167" workbookViewId="0">
      <selection activeCell="J181" sqref="J181"/>
    </sheetView>
  </sheetViews>
  <sheetFormatPr defaultRowHeight="15" x14ac:dyDescent="0.25"/>
  <cols>
    <col min="1" max="2" width="9.140625" style="1"/>
    <col min="3" max="3" width="10.85546875" style="1" customWidth="1"/>
    <col min="4" max="4" width="12.5703125" style="1" customWidth="1"/>
    <col min="5" max="5" width="9.28515625" style="1" bestFit="1" customWidth="1"/>
    <col min="6" max="6" width="10.28515625" style="1" customWidth="1"/>
    <col min="7" max="7" width="9.7109375" style="1" bestFit="1" customWidth="1"/>
    <col min="8" max="8" width="12.28515625" style="1" customWidth="1"/>
    <col min="9" max="9" width="9.28515625" style="1" bestFit="1" customWidth="1"/>
    <col min="10" max="12" width="9.140625" style="1"/>
    <col min="13" max="13" width="10.5703125" style="1" customWidth="1"/>
    <col min="14" max="14" width="11.85546875" style="1" customWidth="1"/>
    <col min="15" max="15" width="10.5703125" style="1" customWidth="1"/>
    <col min="16" max="16" width="9.140625" style="1"/>
    <col min="17" max="17" width="10" style="1" customWidth="1"/>
    <col min="18" max="18" width="11.7109375" style="1" customWidth="1"/>
    <col min="19" max="16384" width="9.140625" style="1"/>
  </cols>
  <sheetData>
    <row r="2" spans="2:17" ht="15.75" thickBot="1" x14ac:dyDescent="0.3">
      <c r="B2" s="51" t="s">
        <v>71</v>
      </c>
      <c r="K2" s="51" t="s">
        <v>77</v>
      </c>
    </row>
    <row r="3" spans="2:17" ht="15.75" thickBot="1" x14ac:dyDescent="0.3">
      <c r="B3" s="1" t="s">
        <v>74</v>
      </c>
      <c r="C3" s="80">
        <v>2019</v>
      </c>
      <c r="D3" s="81"/>
      <c r="E3" s="81"/>
      <c r="F3" s="81"/>
      <c r="G3" s="81"/>
      <c r="H3" s="82"/>
      <c r="K3" s="1" t="s">
        <v>78</v>
      </c>
      <c r="L3" s="80">
        <v>2019</v>
      </c>
      <c r="M3" s="81"/>
      <c r="N3" s="81"/>
      <c r="O3" s="81"/>
      <c r="P3" s="81"/>
      <c r="Q3" s="82"/>
    </row>
    <row r="4" spans="2:17" ht="15.75" thickBot="1" x14ac:dyDescent="0.3">
      <c r="B4" s="52"/>
      <c r="C4" s="80" t="s">
        <v>68</v>
      </c>
      <c r="D4" s="82"/>
      <c r="E4" s="80" t="s">
        <v>69</v>
      </c>
      <c r="F4" s="82"/>
      <c r="G4" s="81" t="s">
        <v>70</v>
      </c>
      <c r="H4" s="82"/>
      <c r="K4" s="52"/>
      <c r="L4" s="80" t="s">
        <v>68</v>
      </c>
      <c r="M4" s="82"/>
      <c r="N4" s="80" t="s">
        <v>69</v>
      </c>
      <c r="O4" s="82"/>
      <c r="P4" s="81" t="s">
        <v>70</v>
      </c>
      <c r="Q4" s="82"/>
    </row>
    <row r="5" spans="2:17" x14ac:dyDescent="0.25">
      <c r="B5" s="50" t="s">
        <v>65</v>
      </c>
      <c r="C5" s="53"/>
      <c r="D5" s="53"/>
      <c r="E5" s="1">
        <v>200</v>
      </c>
      <c r="F5" s="1">
        <v>23098.75</v>
      </c>
      <c r="G5" s="53">
        <f t="shared" ref="G5:H7" si="0">SUM(C5+E5)</f>
        <v>200</v>
      </c>
      <c r="H5" s="53">
        <f t="shared" si="0"/>
        <v>23098.75</v>
      </c>
      <c r="K5" s="50" t="s">
        <v>65</v>
      </c>
      <c r="L5" s="53"/>
      <c r="M5" s="53"/>
      <c r="N5" s="53"/>
      <c r="O5" s="53"/>
      <c r="P5" s="53">
        <f t="shared" ref="P5:Q7" si="1">SUM(L5+N5)</f>
        <v>0</v>
      </c>
      <c r="Q5" s="53">
        <f t="shared" si="1"/>
        <v>0</v>
      </c>
    </row>
    <row r="6" spans="2:17" x14ac:dyDescent="0.25">
      <c r="B6" s="49" t="s">
        <v>66</v>
      </c>
      <c r="C6" s="54">
        <v>1860</v>
      </c>
      <c r="D6" s="54">
        <v>258795</v>
      </c>
      <c r="E6" s="54">
        <v>374</v>
      </c>
      <c r="F6" s="54">
        <v>47682</v>
      </c>
      <c r="G6" s="54">
        <f t="shared" si="0"/>
        <v>2234</v>
      </c>
      <c r="H6" s="54">
        <f t="shared" si="0"/>
        <v>306477</v>
      </c>
      <c r="K6" s="49" t="s">
        <v>66</v>
      </c>
      <c r="L6" s="54">
        <v>550</v>
      </c>
      <c r="M6" s="54">
        <v>163610</v>
      </c>
      <c r="N6" s="54">
        <v>60</v>
      </c>
      <c r="O6" s="54">
        <v>37535</v>
      </c>
      <c r="P6" s="54">
        <f t="shared" si="1"/>
        <v>610</v>
      </c>
      <c r="Q6" s="54">
        <f t="shared" si="1"/>
        <v>201145</v>
      </c>
    </row>
    <row r="7" spans="2:17" x14ac:dyDescent="0.25">
      <c r="B7" s="49" t="s">
        <v>67</v>
      </c>
      <c r="C7" s="54">
        <v>1269</v>
      </c>
      <c r="D7" s="54">
        <v>156414.28999999998</v>
      </c>
      <c r="E7" s="54">
        <v>205</v>
      </c>
      <c r="F7" s="54">
        <v>20554.650000000001</v>
      </c>
      <c r="G7" s="54">
        <f t="shared" si="0"/>
        <v>1474</v>
      </c>
      <c r="H7" s="54">
        <f t="shared" si="0"/>
        <v>176968.93999999997</v>
      </c>
      <c r="K7" s="49" t="s">
        <v>67</v>
      </c>
      <c r="L7" s="54">
        <v>181</v>
      </c>
      <c r="M7" s="54">
        <v>84328.890295358651</v>
      </c>
      <c r="N7" s="54">
        <v>190</v>
      </c>
      <c r="O7" s="54">
        <v>74400</v>
      </c>
      <c r="P7" s="54">
        <f t="shared" si="1"/>
        <v>371</v>
      </c>
      <c r="Q7" s="54">
        <f t="shared" si="1"/>
        <v>158728.89029535867</v>
      </c>
    </row>
    <row r="8" spans="2:17" x14ac:dyDescent="0.25">
      <c r="C8" s="55">
        <f t="shared" ref="C8:H8" si="2">SUM(C5:C7)</f>
        <v>3129</v>
      </c>
      <c r="D8" s="55">
        <f t="shared" si="2"/>
        <v>415209.29</v>
      </c>
      <c r="E8" s="55">
        <f t="shared" si="2"/>
        <v>779</v>
      </c>
      <c r="F8" s="55">
        <f t="shared" si="2"/>
        <v>91335.4</v>
      </c>
      <c r="G8" s="55">
        <f t="shared" si="2"/>
        <v>3908</v>
      </c>
      <c r="H8" s="55">
        <f t="shared" si="2"/>
        <v>506544.68999999994</v>
      </c>
      <c r="L8" s="55">
        <f t="shared" ref="L8:Q8" si="3">SUM(L5:L7)</f>
        <v>731</v>
      </c>
      <c r="M8" s="55">
        <f t="shared" si="3"/>
        <v>247938.89029535867</v>
      </c>
      <c r="N8" s="55">
        <f t="shared" si="3"/>
        <v>250</v>
      </c>
      <c r="O8" s="55">
        <f t="shared" si="3"/>
        <v>111935</v>
      </c>
      <c r="P8" s="55">
        <f t="shared" si="3"/>
        <v>981</v>
      </c>
      <c r="Q8" s="55">
        <f t="shared" si="3"/>
        <v>359873.89029535867</v>
      </c>
    </row>
    <row r="9" spans="2:17" ht="15.75" thickBot="1" x14ac:dyDescent="0.3">
      <c r="B9" s="51" t="s">
        <v>71</v>
      </c>
      <c r="K9" s="51" t="s">
        <v>77</v>
      </c>
    </row>
    <row r="10" spans="2:17" ht="15.75" thickBot="1" x14ac:dyDescent="0.3">
      <c r="B10" s="1" t="s">
        <v>72</v>
      </c>
      <c r="C10" s="80">
        <v>2019</v>
      </c>
      <c r="D10" s="81"/>
      <c r="E10" s="81"/>
      <c r="F10" s="81"/>
      <c r="G10" s="81"/>
      <c r="H10" s="82"/>
      <c r="K10" s="1" t="s">
        <v>79</v>
      </c>
      <c r="L10" s="80">
        <v>2019</v>
      </c>
      <c r="M10" s="81"/>
      <c r="N10" s="81"/>
      <c r="O10" s="81"/>
      <c r="P10" s="81"/>
      <c r="Q10" s="82"/>
    </row>
    <row r="11" spans="2:17" ht="15.75" thickBot="1" x14ac:dyDescent="0.3">
      <c r="B11" s="52"/>
      <c r="C11" s="80" t="s">
        <v>68</v>
      </c>
      <c r="D11" s="82"/>
      <c r="E11" s="80" t="s">
        <v>69</v>
      </c>
      <c r="F11" s="82"/>
      <c r="G11" s="81" t="s">
        <v>70</v>
      </c>
      <c r="H11" s="82"/>
      <c r="K11" s="52"/>
      <c r="L11" s="80" t="s">
        <v>68</v>
      </c>
      <c r="M11" s="82"/>
      <c r="N11" s="80" t="s">
        <v>69</v>
      </c>
      <c r="O11" s="82"/>
      <c r="P11" s="81" t="s">
        <v>70</v>
      </c>
      <c r="Q11" s="82"/>
    </row>
    <row r="12" spans="2:17" x14ac:dyDescent="0.25">
      <c r="B12" s="50" t="s">
        <v>65</v>
      </c>
      <c r="C12" s="53">
        <v>15</v>
      </c>
      <c r="D12" s="53">
        <v>22178</v>
      </c>
      <c r="E12" s="53">
        <v>26</v>
      </c>
      <c r="F12" s="53">
        <v>18663.84</v>
      </c>
      <c r="G12" s="53">
        <f t="shared" ref="G12:H14" si="4">SUM(C12+E12)</f>
        <v>41</v>
      </c>
      <c r="H12" s="53">
        <f t="shared" si="4"/>
        <v>40841.839999999997</v>
      </c>
      <c r="K12" s="50" t="s">
        <v>65</v>
      </c>
      <c r="L12" s="53"/>
      <c r="M12" s="53"/>
      <c r="N12" s="53"/>
      <c r="O12" s="53"/>
      <c r="P12" s="53">
        <f t="shared" ref="P12:Q14" si="5">SUM(L12+N12)</f>
        <v>0</v>
      </c>
      <c r="Q12" s="53">
        <f t="shared" si="5"/>
        <v>0</v>
      </c>
    </row>
    <row r="13" spans="2:17" x14ac:dyDescent="0.25">
      <c r="B13" s="49" t="s">
        <v>66</v>
      </c>
      <c r="C13" s="54">
        <v>420</v>
      </c>
      <c r="D13" s="54">
        <v>138535</v>
      </c>
      <c r="E13" s="54">
        <v>115</v>
      </c>
      <c r="F13" s="54">
        <v>93155</v>
      </c>
      <c r="G13" s="54">
        <f t="shared" si="4"/>
        <v>535</v>
      </c>
      <c r="H13" s="54">
        <f t="shared" si="4"/>
        <v>231690</v>
      </c>
      <c r="K13" s="49" t="s">
        <v>66</v>
      </c>
      <c r="L13" s="54"/>
      <c r="M13" s="54"/>
      <c r="N13" s="54">
        <v>5</v>
      </c>
      <c r="O13" s="54">
        <v>1115</v>
      </c>
      <c r="P13" s="54">
        <f t="shared" si="5"/>
        <v>5</v>
      </c>
      <c r="Q13" s="54">
        <f t="shared" si="5"/>
        <v>1115</v>
      </c>
    </row>
    <row r="14" spans="2:17" x14ac:dyDescent="0.25">
      <c r="B14" s="49" t="s">
        <v>67</v>
      </c>
      <c r="C14" s="54">
        <v>825</v>
      </c>
      <c r="D14" s="54">
        <v>226020.28</v>
      </c>
      <c r="E14" s="54">
        <v>55</v>
      </c>
      <c r="F14" s="54">
        <v>21430.200000000004</v>
      </c>
      <c r="G14" s="54">
        <f t="shared" si="4"/>
        <v>880</v>
      </c>
      <c r="H14" s="54">
        <f t="shared" si="4"/>
        <v>247450.48</v>
      </c>
      <c r="K14" s="49" t="s">
        <v>67</v>
      </c>
      <c r="L14" s="54">
        <v>60</v>
      </c>
      <c r="M14" s="54">
        <v>9600</v>
      </c>
      <c r="N14" s="54"/>
      <c r="O14" s="54"/>
      <c r="P14" s="54">
        <f t="shared" si="5"/>
        <v>60</v>
      </c>
      <c r="Q14" s="54">
        <f t="shared" si="5"/>
        <v>9600</v>
      </c>
    </row>
    <row r="15" spans="2:17" x14ac:dyDescent="0.25">
      <c r="C15" s="55">
        <f t="shared" ref="C15:H15" si="6">SUM(C12:C14)</f>
        <v>1260</v>
      </c>
      <c r="D15" s="55">
        <f t="shared" si="6"/>
        <v>386733.28</v>
      </c>
      <c r="E15" s="55">
        <f t="shared" si="6"/>
        <v>196</v>
      </c>
      <c r="F15" s="55">
        <f t="shared" si="6"/>
        <v>133249.04</v>
      </c>
      <c r="G15" s="55">
        <f t="shared" si="6"/>
        <v>1456</v>
      </c>
      <c r="H15" s="55">
        <f t="shared" si="6"/>
        <v>519982.31999999995</v>
      </c>
      <c r="L15" s="55">
        <f t="shared" ref="L15:Q15" si="7">SUM(L12:L14)</f>
        <v>60</v>
      </c>
      <c r="M15" s="55">
        <f t="shared" si="7"/>
        <v>9600</v>
      </c>
      <c r="N15" s="55">
        <f t="shared" si="7"/>
        <v>5</v>
      </c>
      <c r="O15" s="55">
        <f t="shared" si="7"/>
        <v>1115</v>
      </c>
      <c r="P15" s="55">
        <f t="shared" si="7"/>
        <v>65</v>
      </c>
      <c r="Q15" s="55">
        <f t="shared" si="7"/>
        <v>10715</v>
      </c>
    </row>
    <row r="16" spans="2:17" ht="15.75" thickBot="1" x14ac:dyDescent="0.3">
      <c r="B16" s="51" t="s">
        <v>71</v>
      </c>
      <c r="K16" s="51" t="s">
        <v>77</v>
      </c>
    </row>
    <row r="17" spans="2:17" ht="15.75" thickBot="1" x14ac:dyDescent="0.3">
      <c r="B17" s="1" t="s">
        <v>73</v>
      </c>
      <c r="C17" s="80">
        <v>2019</v>
      </c>
      <c r="D17" s="81"/>
      <c r="E17" s="81"/>
      <c r="F17" s="81"/>
      <c r="G17" s="81"/>
      <c r="H17" s="82"/>
      <c r="K17" s="1" t="s">
        <v>80</v>
      </c>
      <c r="L17" s="80">
        <v>2019</v>
      </c>
      <c r="M17" s="81"/>
      <c r="N17" s="81"/>
      <c r="O17" s="81"/>
      <c r="P17" s="81"/>
      <c r="Q17" s="82"/>
    </row>
    <row r="18" spans="2:17" ht="15.75" thickBot="1" x14ac:dyDescent="0.3">
      <c r="B18" s="52"/>
      <c r="C18" s="80" t="s">
        <v>68</v>
      </c>
      <c r="D18" s="82"/>
      <c r="E18" s="80" t="s">
        <v>69</v>
      </c>
      <c r="F18" s="82"/>
      <c r="G18" s="81" t="s">
        <v>70</v>
      </c>
      <c r="H18" s="82"/>
      <c r="K18" s="52"/>
      <c r="L18" s="80" t="s">
        <v>68</v>
      </c>
      <c r="M18" s="82"/>
      <c r="N18" s="80" t="s">
        <v>69</v>
      </c>
      <c r="O18" s="82"/>
      <c r="P18" s="81" t="s">
        <v>70</v>
      </c>
      <c r="Q18" s="82"/>
    </row>
    <row r="19" spans="2:17" x14ac:dyDescent="0.25">
      <c r="B19" s="50" t="s">
        <v>65</v>
      </c>
      <c r="C19" s="53">
        <v>675</v>
      </c>
      <c r="D19" s="53">
        <v>62681.113333333335</v>
      </c>
      <c r="E19" s="53">
        <v>100</v>
      </c>
      <c r="F19" s="53">
        <v>10269.25</v>
      </c>
      <c r="G19" s="53">
        <f t="shared" ref="G19:H21" si="8">SUM(C19+E19)</f>
        <v>775</v>
      </c>
      <c r="H19" s="53">
        <f t="shared" si="8"/>
        <v>72950.363333333342</v>
      </c>
      <c r="K19" s="50" t="s">
        <v>65</v>
      </c>
      <c r="L19" s="53"/>
      <c r="M19" s="53"/>
      <c r="N19" s="53"/>
      <c r="O19" s="53"/>
      <c r="P19" s="53">
        <f t="shared" ref="P19:Q21" si="9">SUM(L19+N19)</f>
        <v>0</v>
      </c>
      <c r="Q19" s="53">
        <f t="shared" si="9"/>
        <v>0</v>
      </c>
    </row>
    <row r="20" spans="2:17" x14ac:dyDescent="0.25">
      <c r="B20" s="49" t="s">
        <v>66</v>
      </c>
      <c r="C20" s="54">
        <v>650</v>
      </c>
      <c r="D20" s="54">
        <v>78865</v>
      </c>
      <c r="E20" s="54">
        <v>650</v>
      </c>
      <c r="F20" s="54">
        <v>46585</v>
      </c>
      <c r="G20" s="54">
        <f t="shared" si="8"/>
        <v>1300</v>
      </c>
      <c r="H20" s="54">
        <f t="shared" si="8"/>
        <v>125450</v>
      </c>
      <c r="K20" s="49" t="s">
        <v>66</v>
      </c>
      <c r="L20" s="54">
        <v>50</v>
      </c>
      <c r="M20" s="54">
        <v>16100</v>
      </c>
      <c r="N20" s="54"/>
      <c r="O20" s="54"/>
      <c r="P20" s="54">
        <f t="shared" si="9"/>
        <v>50</v>
      </c>
      <c r="Q20" s="54">
        <f t="shared" si="9"/>
        <v>16100</v>
      </c>
    </row>
    <row r="21" spans="2:17" x14ac:dyDescent="0.25">
      <c r="B21" s="49" t="s">
        <v>67</v>
      </c>
      <c r="C21" s="54">
        <v>570</v>
      </c>
      <c r="D21" s="54">
        <v>107955</v>
      </c>
      <c r="E21" s="54">
        <v>125</v>
      </c>
      <c r="F21" s="54">
        <v>10900.75</v>
      </c>
      <c r="G21" s="54">
        <f t="shared" si="8"/>
        <v>695</v>
      </c>
      <c r="H21" s="54">
        <f t="shared" si="8"/>
        <v>118855.75</v>
      </c>
      <c r="K21" s="49" t="s">
        <v>67</v>
      </c>
      <c r="L21" s="54">
        <v>10</v>
      </c>
      <c r="M21" s="54">
        <v>9125</v>
      </c>
      <c r="N21" s="54"/>
      <c r="O21" s="54"/>
      <c r="P21" s="54">
        <f t="shared" si="9"/>
        <v>10</v>
      </c>
      <c r="Q21" s="54">
        <f t="shared" si="9"/>
        <v>9125</v>
      </c>
    </row>
    <row r="22" spans="2:17" x14ac:dyDescent="0.25">
      <c r="C22" s="55">
        <f t="shared" ref="C22:H22" si="10">SUM(C19:C21)</f>
        <v>1895</v>
      </c>
      <c r="D22" s="55">
        <f t="shared" si="10"/>
        <v>249501.11333333334</v>
      </c>
      <c r="E22" s="55">
        <f t="shared" si="10"/>
        <v>875</v>
      </c>
      <c r="F22" s="55">
        <f t="shared" si="10"/>
        <v>67755</v>
      </c>
      <c r="G22" s="55">
        <f t="shared" si="10"/>
        <v>2770</v>
      </c>
      <c r="H22" s="55">
        <f t="shared" si="10"/>
        <v>317256.11333333334</v>
      </c>
      <c r="L22" s="55">
        <f t="shared" ref="L22:Q22" si="11">SUM(L19:L21)</f>
        <v>60</v>
      </c>
      <c r="M22" s="55">
        <f t="shared" si="11"/>
        <v>25225</v>
      </c>
      <c r="N22" s="55">
        <f t="shared" si="11"/>
        <v>0</v>
      </c>
      <c r="O22" s="55">
        <f t="shared" si="11"/>
        <v>0</v>
      </c>
      <c r="P22" s="55">
        <f t="shared" si="11"/>
        <v>60</v>
      </c>
      <c r="Q22" s="55">
        <f t="shared" si="11"/>
        <v>25225</v>
      </c>
    </row>
    <row r="23" spans="2:17" x14ac:dyDescent="0.25">
      <c r="C23" s="55"/>
      <c r="D23" s="55"/>
      <c r="E23" s="55"/>
      <c r="F23" s="55"/>
      <c r="G23" s="55"/>
      <c r="H23" s="55"/>
      <c r="L23" s="55"/>
      <c r="M23" s="55"/>
      <c r="N23" s="55"/>
      <c r="O23" s="55"/>
      <c r="P23" s="55"/>
      <c r="Q23" s="55"/>
    </row>
    <row r="24" spans="2:17" ht="15.75" thickBot="1" x14ac:dyDescent="0.3">
      <c r="B24" s="51" t="s">
        <v>71</v>
      </c>
      <c r="K24" s="51" t="s">
        <v>77</v>
      </c>
    </row>
    <row r="25" spans="2:17" ht="15.75" thickBot="1" x14ac:dyDescent="0.3">
      <c r="B25" s="1" t="s">
        <v>75</v>
      </c>
      <c r="C25" s="80">
        <v>2019</v>
      </c>
      <c r="D25" s="81"/>
      <c r="E25" s="81"/>
      <c r="F25" s="81"/>
      <c r="G25" s="81"/>
      <c r="H25" s="82"/>
      <c r="K25" s="1" t="s">
        <v>81</v>
      </c>
      <c r="L25" s="80">
        <v>2019</v>
      </c>
      <c r="M25" s="81"/>
      <c r="N25" s="81"/>
      <c r="O25" s="81"/>
      <c r="P25" s="81"/>
      <c r="Q25" s="82"/>
    </row>
    <row r="26" spans="2:17" ht="15.75" thickBot="1" x14ac:dyDescent="0.3">
      <c r="B26" s="52"/>
      <c r="C26" s="80" t="s">
        <v>68</v>
      </c>
      <c r="D26" s="82"/>
      <c r="E26" s="80" t="s">
        <v>69</v>
      </c>
      <c r="F26" s="82"/>
      <c r="G26" s="81" t="s">
        <v>70</v>
      </c>
      <c r="H26" s="82"/>
      <c r="K26" s="52"/>
      <c r="L26" s="80" t="s">
        <v>68</v>
      </c>
      <c r="M26" s="82"/>
      <c r="N26" s="80" t="s">
        <v>69</v>
      </c>
      <c r="O26" s="82"/>
      <c r="P26" s="81" t="s">
        <v>70</v>
      </c>
      <c r="Q26" s="82"/>
    </row>
    <row r="27" spans="2:17" x14ac:dyDescent="0.25">
      <c r="B27" s="50" t="s">
        <v>65</v>
      </c>
      <c r="C27" s="53"/>
      <c r="D27" s="53"/>
      <c r="E27" s="53">
        <v>25</v>
      </c>
      <c r="F27" s="53">
        <v>1601.5</v>
      </c>
      <c r="G27" s="53">
        <f t="shared" ref="G27:H29" si="12">SUM(C27+E27)</f>
        <v>25</v>
      </c>
      <c r="H27" s="53">
        <f t="shared" si="12"/>
        <v>1601.5</v>
      </c>
      <c r="K27" s="50" t="s">
        <v>65</v>
      </c>
      <c r="L27" s="53"/>
      <c r="M27" s="53"/>
      <c r="N27" s="53"/>
      <c r="O27" s="53"/>
      <c r="P27" s="53">
        <f t="shared" ref="P27:Q29" si="13">SUM(L27+N27)</f>
        <v>0</v>
      </c>
      <c r="Q27" s="53">
        <f t="shared" si="13"/>
        <v>0</v>
      </c>
    </row>
    <row r="28" spans="2:17" x14ac:dyDescent="0.25">
      <c r="B28" s="49" t="s">
        <v>66</v>
      </c>
      <c r="C28" s="54">
        <v>675</v>
      </c>
      <c r="D28" s="54">
        <v>60625</v>
      </c>
      <c r="E28" s="54">
        <v>114</v>
      </c>
      <c r="F28" s="54">
        <v>4800</v>
      </c>
      <c r="G28" s="54">
        <f t="shared" si="12"/>
        <v>789</v>
      </c>
      <c r="H28" s="54">
        <f t="shared" si="12"/>
        <v>65425</v>
      </c>
      <c r="K28" s="49" t="s">
        <v>66</v>
      </c>
      <c r="L28" s="54"/>
      <c r="M28" s="54"/>
      <c r="N28" s="54">
        <v>5</v>
      </c>
      <c r="O28" s="54">
        <v>2455</v>
      </c>
      <c r="P28" s="54">
        <f t="shared" si="13"/>
        <v>5</v>
      </c>
      <c r="Q28" s="54">
        <f t="shared" si="13"/>
        <v>2455</v>
      </c>
    </row>
    <row r="29" spans="2:17" x14ac:dyDescent="0.25">
      <c r="B29" s="49" t="s">
        <v>67</v>
      </c>
      <c r="C29" s="54">
        <v>1815</v>
      </c>
      <c r="D29" s="54">
        <v>122226.99979487181</v>
      </c>
      <c r="E29" s="54">
        <v>20</v>
      </c>
      <c r="F29" s="54">
        <v>6059.4000000000005</v>
      </c>
      <c r="G29" s="54">
        <f t="shared" si="12"/>
        <v>1835</v>
      </c>
      <c r="H29" s="54">
        <f t="shared" si="12"/>
        <v>128286.3997948718</v>
      </c>
      <c r="K29" s="49" t="s">
        <v>67</v>
      </c>
      <c r="L29" s="54">
        <v>20</v>
      </c>
      <c r="M29" s="54">
        <v>11270</v>
      </c>
      <c r="N29" s="54"/>
      <c r="O29" s="54"/>
      <c r="P29" s="54">
        <f t="shared" si="13"/>
        <v>20</v>
      </c>
      <c r="Q29" s="54">
        <f t="shared" si="13"/>
        <v>11270</v>
      </c>
    </row>
    <row r="30" spans="2:17" x14ac:dyDescent="0.25">
      <c r="C30" s="55">
        <f t="shared" ref="C30:H30" si="14">SUM(C27:C29)</f>
        <v>2490</v>
      </c>
      <c r="D30" s="55">
        <f t="shared" si="14"/>
        <v>182851.99979487181</v>
      </c>
      <c r="E30" s="55">
        <f t="shared" si="14"/>
        <v>159</v>
      </c>
      <c r="F30" s="55">
        <f t="shared" si="14"/>
        <v>12460.900000000001</v>
      </c>
      <c r="G30" s="55">
        <f t="shared" si="14"/>
        <v>2649</v>
      </c>
      <c r="H30" s="55">
        <f t="shared" si="14"/>
        <v>195312.8997948718</v>
      </c>
      <c r="L30" s="55">
        <f t="shared" ref="L30:Q30" si="15">SUM(L27:L29)</f>
        <v>20</v>
      </c>
      <c r="M30" s="55">
        <f t="shared" si="15"/>
        <v>11270</v>
      </c>
      <c r="N30" s="55">
        <f t="shared" si="15"/>
        <v>5</v>
      </c>
      <c r="O30" s="55">
        <f t="shared" si="15"/>
        <v>2455</v>
      </c>
      <c r="P30" s="55">
        <f t="shared" si="15"/>
        <v>25</v>
      </c>
      <c r="Q30" s="55">
        <f t="shared" si="15"/>
        <v>13725</v>
      </c>
    </row>
    <row r="32" spans="2:17" ht="15.75" thickBot="1" x14ac:dyDescent="0.3">
      <c r="B32" s="51" t="s">
        <v>71</v>
      </c>
    </row>
    <row r="33" spans="2:17" ht="15.75" thickBot="1" x14ac:dyDescent="0.3">
      <c r="B33" s="1" t="s">
        <v>76</v>
      </c>
      <c r="C33" s="80">
        <v>2019</v>
      </c>
      <c r="D33" s="81"/>
      <c r="E33" s="81"/>
      <c r="F33" s="81"/>
      <c r="G33" s="81"/>
      <c r="H33" s="82"/>
      <c r="K33" s="51" t="s">
        <v>77</v>
      </c>
    </row>
    <row r="34" spans="2:17" ht="15.75" thickBot="1" x14ac:dyDescent="0.3">
      <c r="B34" s="52"/>
      <c r="C34" s="80" t="s">
        <v>68</v>
      </c>
      <c r="D34" s="82"/>
      <c r="E34" s="80" t="s">
        <v>69</v>
      </c>
      <c r="F34" s="82"/>
      <c r="G34" s="81" t="s">
        <v>70</v>
      </c>
      <c r="H34" s="82"/>
      <c r="K34" s="1" t="s">
        <v>83</v>
      </c>
      <c r="L34" s="80">
        <v>2019</v>
      </c>
      <c r="M34" s="81"/>
      <c r="N34" s="81"/>
      <c r="O34" s="81"/>
      <c r="P34" s="81"/>
      <c r="Q34" s="82"/>
    </row>
    <row r="35" spans="2:17" ht="15.75" thickBot="1" x14ac:dyDescent="0.3">
      <c r="B35" s="50" t="s">
        <v>65</v>
      </c>
      <c r="C35" s="53"/>
      <c r="D35" s="53"/>
      <c r="E35" s="53"/>
      <c r="F35" s="53"/>
      <c r="G35" s="53">
        <f t="shared" ref="G35:H37" si="16">SUM(C35+E35)</f>
        <v>0</v>
      </c>
      <c r="H35" s="53">
        <f t="shared" si="16"/>
        <v>0</v>
      </c>
      <c r="K35" s="52"/>
      <c r="L35" s="80" t="s">
        <v>68</v>
      </c>
      <c r="M35" s="82"/>
      <c r="N35" s="80" t="s">
        <v>69</v>
      </c>
      <c r="O35" s="82"/>
      <c r="P35" s="81" t="s">
        <v>70</v>
      </c>
      <c r="Q35" s="82"/>
    </row>
    <row r="36" spans="2:17" x14ac:dyDescent="0.25">
      <c r="B36" s="49" t="s">
        <v>66</v>
      </c>
      <c r="C36" s="54">
        <v>25</v>
      </c>
      <c r="D36" s="54">
        <v>2150</v>
      </c>
      <c r="E36" s="53">
        <v>5</v>
      </c>
      <c r="F36" s="53">
        <v>2385</v>
      </c>
      <c r="G36" s="54">
        <f t="shared" si="16"/>
        <v>30</v>
      </c>
      <c r="H36" s="54">
        <f t="shared" si="16"/>
        <v>4535</v>
      </c>
      <c r="K36" s="50" t="s">
        <v>65</v>
      </c>
      <c r="L36" s="53"/>
      <c r="M36" s="53"/>
      <c r="N36" s="53"/>
      <c r="O36" s="53"/>
      <c r="P36" s="53">
        <f t="shared" ref="P36:Q38" si="17">SUM(L36+N36)</f>
        <v>0</v>
      </c>
      <c r="Q36" s="53">
        <f t="shared" si="17"/>
        <v>0</v>
      </c>
    </row>
    <row r="37" spans="2:17" x14ac:dyDescent="0.25">
      <c r="B37" s="49" t="s">
        <v>67</v>
      </c>
      <c r="C37" s="54"/>
      <c r="D37" s="54"/>
      <c r="E37" s="54"/>
      <c r="F37" s="54"/>
      <c r="G37" s="54">
        <f t="shared" si="16"/>
        <v>0</v>
      </c>
      <c r="H37" s="54">
        <f t="shared" si="16"/>
        <v>0</v>
      </c>
      <c r="K37" s="49" t="s">
        <v>66</v>
      </c>
      <c r="L37" s="54"/>
      <c r="M37" s="54"/>
      <c r="N37" s="54"/>
      <c r="O37" s="54"/>
      <c r="P37" s="54">
        <f t="shared" si="17"/>
        <v>0</v>
      </c>
      <c r="Q37" s="54">
        <f t="shared" si="17"/>
        <v>0</v>
      </c>
    </row>
    <row r="38" spans="2:17" x14ac:dyDescent="0.25">
      <c r="C38" s="55">
        <f t="shared" ref="C38:H38" si="18">SUM(C35:C37)</f>
        <v>25</v>
      </c>
      <c r="D38" s="55">
        <f t="shared" si="18"/>
        <v>2150</v>
      </c>
      <c r="E38" s="55">
        <f t="shared" si="18"/>
        <v>5</v>
      </c>
      <c r="F38" s="55">
        <f t="shared" si="18"/>
        <v>2385</v>
      </c>
      <c r="G38" s="55">
        <f t="shared" si="18"/>
        <v>30</v>
      </c>
      <c r="H38" s="55">
        <f t="shared" si="18"/>
        <v>4535</v>
      </c>
      <c r="K38" s="49" t="s">
        <v>67</v>
      </c>
      <c r="L38" s="54"/>
      <c r="M38" s="54"/>
      <c r="N38" s="54">
        <v>15</v>
      </c>
      <c r="O38" s="54">
        <v>8800</v>
      </c>
      <c r="P38" s="54">
        <f t="shared" si="17"/>
        <v>15</v>
      </c>
      <c r="Q38" s="54">
        <f t="shared" si="17"/>
        <v>8800</v>
      </c>
    </row>
    <row r="39" spans="2:17" x14ac:dyDescent="0.25">
      <c r="L39" s="55">
        <f t="shared" ref="L39:Q39" si="19">SUM(L36:L38)</f>
        <v>0</v>
      </c>
      <c r="M39" s="55">
        <f t="shared" si="19"/>
        <v>0</v>
      </c>
      <c r="N39" s="55">
        <f t="shared" si="19"/>
        <v>15</v>
      </c>
      <c r="O39" s="55">
        <f t="shared" si="19"/>
        <v>8800</v>
      </c>
      <c r="P39" s="55">
        <f t="shared" si="19"/>
        <v>15</v>
      </c>
      <c r="Q39" s="55">
        <f t="shared" si="19"/>
        <v>8800</v>
      </c>
    </row>
    <row r="40" spans="2:17" x14ac:dyDescent="0.25">
      <c r="C40" s="55"/>
      <c r="D40" s="55"/>
      <c r="E40" s="55"/>
      <c r="F40" s="55"/>
      <c r="G40" s="55"/>
      <c r="H40" s="55"/>
    </row>
    <row r="41" spans="2:17" ht="15.75" thickBot="1" x14ac:dyDescent="0.3">
      <c r="B41" s="1" t="s">
        <v>65</v>
      </c>
      <c r="C41" s="55">
        <f>SUM(C5+C12+C19+C27+C35)</f>
        <v>690</v>
      </c>
      <c r="D41" s="55">
        <f t="shared" ref="D41:H41" si="20">SUM(D5+D12+D19+D27+D35)</f>
        <v>84859.113333333342</v>
      </c>
      <c r="E41" s="55">
        <f t="shared" si="20"/>
        <v>351</v>
      </c>
      <c r="F41" s="55">
        <f t="shared" si="20"/>
        <v>53633.34</v>
      </c>
      <c r="G41" s="55">
        <f t="shared" si="20"/>
        <v>1041</v>
      </c>
      <c r="H41" s="55">
        <f t="shared" si="20"/>
        <v>138492.45333333334</v>
      </c>
      <c r="K41" s="51" t="s">
        <v>77</v>
      </c>
    </row>
    <row r="42" spans="2:17" ht="15.75" thickBot="1" x14ac:dyDescent="0.3">
      <c r="B42" s="1" t="s">
        <v>66</v>
      </c>
      <c r="C42" s="55">
        <f t="shared" ref="C42:H42" si="21">SUM(C6+C13+C20+C28+C36)</f>
        <v>3630</v>
      </c>
      <c r="D42" s="55">
        <f t="shared" si="21"/>
        <v>538970</v>
      </c>
      <c r="E42" s="55">
        <f t="shared" si="21"/>
        <v>1258</v>
      </c>
      <c r="F42" s="55">
        <f t="shared" si="21"/>
        <v>194607</v>
      </c>
      <c r="G42" s="55">
        <f t="shared" si="21"/>
        <v>4888</v>
      </c>
      <c r="H42" s="55">
        <f t="shared" si="21"/>
        <v>733577</v>
      </c>
      <c r="K42" s="1" t="s">
        <v>84</v>
      </c>
      <c r="L42" s="64">
        <v>2019</v>
      </c>
      <c r="M42" s="66"/>
      <c r="N42" s="66"/>
      <c r="O42" s="66"/>
      <c r="P42" s="66"/>
      <c r="Q42" s="65"/>
    </row>
    <row r="43" spans="2:17" ht="15.75" thickBot="1" x14ac:dyDescent="0.3">
      <c r="B43" s="1" t="s">
        <v>67</v>
      </c>
      <c r="C43" s="55">
        <f t="shared" ref="C43:H43" si="22">SUM(C7+C14+C21+C29+C37)</f>
        <v>4479</v>
      </c>
      <c r="D43" s="55">
        <f t="shared" si="22"/>
        <v>612616.56979487173</v>
      </c>
      <c r="E43" s="55">
        <f t="shared" si="22"/>
        <v>405</v>
      </c>
      <c r="F43" s="55">
        <f t="shared" si="22"/>
        <v>58945.000000000007</v>
      </c>
      <c r="G43" s="55">
        <f t="shared" si="22"/>
        <v>4884</v>
      </c>
      <c r="H43" s="55">
        <f t="shared" si="22"/>
        <v>671561.56979487173</v>
      </c>
      <c r="K43" s="52"/>
      <c r="L43" s="64" t="s">
        <v>68</v>
      </c>
      <c r="M43" s="65"/>
      <c r="N43" s="64" t="s">
        <v>69</v>
      </c>
      <c r="O43" s="65"/>
      <c r="P43" s="64" t="s">
        <v>70</v>
      </c>
      <c r="Q43" s="65"/>
    </row>
    <row r="44" spans="2:17" x14ac:dyDescent="0.25">
      <c r="C44" s="55"/>
      <c r="D44" s="55"/>
      <c r="E44" s="55"/>
      <c r="F44" s="55"/>
      <c r="G44" s="55"/>
      <c r="H44" s="55"/>
      <c r="K44" s="50" t="s">
        <v>65</v>
      </c>
      <c r="L44" s="53"/>
      <c r="M44" s="53"/>
      <c r="N44" s="53"/>
      <c r="O44" s="53"/>
      <c r="P44" s="53">
        <f t="shared" ref="P44:Q46" si="23">SUM(L44+N44)</f>
        <v>0</v>
      </c>
      <c r="Q44" s="53">
        <f t="shared" si="23"/>
        <v>0</v>
      </c>
    </row>
    <row r="45" spans="2:17" x14ac:dyDescent="0.25">
      <c r="C45" s="55"/>
      <c r="D45" s="55"/>
      <c r="E45" s="55"/>
      <c r="F45" s="55"/>
      <c r="G45" s="55"/>
      <c r="H45" s="55"/>
      <c r="K45" s="49" t="s">
        <v>66</v>
      </c>
      <c r="L45" s="54">
        <v>5</v>
      </c>
      <c r="M45" s="54">
        <v>5675</v>
      </c>
      <c r="N45" s="54"/>
      <c r="O45" s="54"/>
      <c r="P45" s="54">
        <f t="shared" si="23"/>
        <v>5</v>
      </c>
      <c r="Q45" s="54">
        <f t="shared" si="23"/>
        <v>5675</v>
      </c>
    </row>
    <row r="46" spans="2:17" x14ac:dyDescent="0.25">
      <c r="K46" s="49" t="s">
        <v>67</v>
      </c>
      <c r="L46" s="54"/>
      <c r="M46" s="54"/>
      <c r="N46" s="54">
        <v>5</v>
      </c>
      <c r="O46" s="54">
        <v>5365</v>
      </c>
      <c r="P46" s="54">
        <f t="shared" si="23"/>
        <v>5</v>
      </c>
      <c r="Q46" s="54">
        <f t="shared" si="23"/>
        <v>5365</v>
      </c>
    </row>
    <row r="47" spans="2:17" x14ac:dyDescent="0.25">
      <c r="L47" s="55">
        <f t="shared" ref="L47:Q47" si="24">SUM(L44:L46)</f>
        <v>5</v>
      </c>
      <c r="M47" s="55">
        <f t="shared" si="24"/>
        <v>5675</v>
      </c>
      <c r="N47" s="55">
        <f t="shared" si="24"/>
        <v>5</v>
      </c>
      <c r="O47" s="55">
        <f t="shared" si="24"/>
        <v>5365</v>
      </c>
      <c r="P47" s="55">
        <f t="shared" si="24"/>
        <v>10</v>
      </c>
      <c r="Q47" s="55">
        <f t="shared" si="24"/>
        <v>11040</v>
      </c>
    </row>
    <row r="49" spans="2:17" ht="15.75" thickBot="1" x14ac:dyDescent="0.3">
      <c r="B49" s="51" t="s">
        <v>86</v>
      </c>
      <c r="K49" s="51" t="s">
        <v>77</v>
      </c>
    </row>
    <row r="50" spans="2:17" ht="15.75" thickBot="1" x14ac:dyDescent="0.3">
      <c r="B50" s="1" t="s">
        <v>87</v>
      </c>
      <c r="C50" s="80">
        <v>2019</v>
      </c>
      <c r="D50" s="81"/>
      <c r="E50" s="81"/>
      <c r="F50" s="81"/>
      <c r="G50" s="81"/>
      <c r="H50" s="82"/>
      <c r="K50" s="1" t="s">
        <v>85</v>
      </c>
      <c r="L50" s="64">
        <v>2019</v>
      </c>
      <c r="M50" s="66"/>
      <c r="N50" s="66"/>
      <c r="O50" s="66"/>
      <c r="P50" s="66"/>
      <c r="Q50" s="65"/>
    </row>
    <row r="51" spans="2:17" ht="15.75" thickBot="1" x14ac:dyDescent="0.3">
      <c r="B51" s="52"/>
      <c r="C51" s="80" t="s">
        <v>68</v>
      </c>
      <c r="D51" s="82"/>
      <c r="E51" s="80" t="s">
        <v>69</v>
      </c>
      <c r="F51" s="82"/>
      <c r="G51" s="81" t="s">
        <v>70</v>
      </c>
      <c r="H51" s="82"/>
      <c r="K51" s="52"/>
      <c r="L51" s="64" t="s">
        <v>68</v>
      </c>
      <c r="M51" s="65"/>
      <c r="N51" s="64" t="s">
        <v>69</v>
      </c>
      <c r="O51" s="65"/>
      <c r="P51" s="64" t="s">
        <v>70</v>
      </c>
      <c r="Q51" s="65"/>
    </row>
    <row r="52" spans="2:17" x14ac:dyDescent="0.25">
      <c r="B52" s="50" t="s">
        <v>65</v>
      </c>
      <c r="C52" s="53"/>
      <c r="D52" s="53"/>
      <c r="E52" s="53"/>
      <c r="F52" s="53"/>
      <c r="G52" s="53">
        <f t="shared" ref="G52:H54" si="25">SUM(C52+E52)</f>
        <v>0</v>
      </c>
      <c r="H52" s="53">
        <f t="shared" si="25"/>
        <v>0</v>
      </c>
      <c r="K52" s="50" t="s">
        <v>65</v>
      </c>
      <c r="L52" s="53"/>
      <c r="M52" s="53"/>
      <c r="N52" s="53"/>
      <c r="O52" s="53"/>
      <c r="P52" s="53">
        <f t="shared" ref="P52:Q54" si="26">SUM(L52+N52)</f>
        <v>0</v>
      </c>
      <c r="Q52" s="53">
        <f t="shared" si="26"/>
        <v>0</v>
      </c>
    </row>
    <row r="53" spans="2:17" x14ac:dyDescent="0.25">
      <c r="B53" s="49" t="s">
        <v>66</v>
      </c>
      <c r="C53" s="54">
        <v>66</v>
      </c>
      <c r="D53" s="54">
        <v>4289.5</v>
      </c>
      <c r="E53" s="54">
        <v>511.5</v>
      </c>
      <c r="F53" s="54">
        <v>33247.5</v>
      </c>
      <c r="G53" s="54">
        <f t="shared" si="25"/>
        <v>577.5</v>
      </c>
      <c r="H53" s="54">
        <f t="shared" si="25"/>
        <v>37537</v>
      </c>
      <c r="K53" s="49" t="s">
        <v>66</v>
      </c>
      <c r="L53" s="54">
        <v>115</v>
      </c>
      <c r="M53" s="54">
        <v>48475</v>
      </c>
      <c r="N53" s="54">
        <v>15</v>
      </c>
      <c r="O53" s="54">
        <v>5820</v>
      </c>
      <c r="P53" s="54">
        <f t="shared" si="26"/>
        <v>130</v>
      </c>
      <c r="Q53" s="54">
        <f t="shared" si="26"/>
        <v>54295</v>
      </c>
    </row>
    <row r="54" spans="2:17" x14ac:dyDescent="0.25">
      <c r="B54" s="49" t="s">
        <v>67</v>
      </c>
      <c r="C54" s="54">
        <v>49.5</v>
      </c>
      <c r="D54" s="54">
        <v>3184.5</v>
      </c>
      <c r="E54" s="54">
        <v>66</v>
      </c>
      <c r="F54" s="54">
        <v>4290</v>
      </c>
      <c r="G54" s="54">
        <f t="shared" si="25"/>
        <v>115.5</v>
      </c>
      <c r="H54" s="54">
        <f t="shared" si="25"/>
        <v>7474.5</v>
      </c>
      <c r="K54" s="49" t="s">
        <v>67</v>
      </c>
      <c r="L54" s="54">
        <v>25</v>
      </c>
      <c r="M54" s="54">
        <v>12000</v>
      </c>
      <c r="N54" s="54">
        <v>5</v>
      </c>
      <c r="O54" s="54">
        <v>2165</v>
      </c>
      <c r="P54" s="54">
        <f t="shared" si="26"/>
        <v>30</v>
      </c>
      <c r="Q54" s="54">
        <f t="shared" si="26"/>
        <v>14165</v>
      </c>
    </row>
    <row r="55" spans="2:17" x14ac:dyDescent="0.25">
      <c r="C55" s="55">
        <f t="shared" ref="C55:H55" si="27">SUM(C52:C54)</f>
        <v>115.5</v>
      </c>
      <c r="D55" s="55">
        <f t="shared" si="27"/>
        <v>7474</v>
      </c>
      <c r="E55" s="55">
        <f t="shared" si="27"/>
        <v>577.5</v>
      </c>
      <c r="F55" s="55">
        <f t="shared" si="27"/>
        <v>37537.5</v>
      </c>
      <c r="G55" s="55">
        <f t="shared" si="27"/>
        <v>693</v>
      </c>
      <c r="H55" s="55">
        <f t="shared" si="27"/>
        <v>45011.5</v>
      </c>
      <c r="L55" s="55">
        <f t="shared" ref="L55:Q55" si="28">SUM(L52:L54)</f>
        <v>140</v>
      </c>
      <c r="M55" s="55">
        <f t="shared" si="28"/>
        <v>60475</v>
      </c>
      <c r="N55" s="55">
        <f t="shared" si="28"/>
        <v>20</v>
      </c>
      <c r="O55" s="55">
        <f t="shared" si="28"/>
        <v>7985</v>
      </c>
      <c r="P55" s="55">
        <f t="shared" si="28"/>
        <v>160</v>
      </c>
      <c r="Q55" s="55">
        <f t="shared" si="28"/>
        <v>68460</v>
      </c>
    </row>
    <row r="56" spans="2:17" x14ac:dyDescent="0.25">
      <c r="L56" s="55"/>
      <c r="M56" s="55"/>
      <c r="N56" s="55"/>
      <c r="O56" s="55"/>
      <c r="P56" s="55"/>
      <c r="Q56" s="55"/>
    </row>
    <row r="57" spans="2:17" x14ac:dyDescent="0.25">
      <c r="K57" s="1" t="s">
        <v>65</v>
      </c>
      <c r="L57" s="55">
        <f>SUM(L5+L12+L19+L27+L36+L44+L52)</f>
        <v>0</v>
      </c>
      <c r="M57" s="55">
        <f t="shared" ref="M57:Q57" si="29">SUM(M5+M12+M19+M27+M36+M44+M52)</f>
        <v>0</v>
      </c>
      <c r="N57" s="55">
        <f t="shared" si="29"/>
        <v>0</v>
      </c>
      <c r="O57" s="55">
        <f t="shared" si="29"/>
        <v>0</v>
      </c>
      <c r="P57" s="55">
        <f t="shared" si="29"/>
        <v>0</v>
      </c>
      <c r="Q57" s="55">
        <f t="shared" si="29"/>
        <v>0</v>
      </c>
    </row>
    <row r="58" spans="2:17" ht="15.75" thickBot="1" x14ac:dyDescent="0.3">
      <c r="B58" s="51" t="s">
        <v>86</v>
      </c>
      <c r="K58" s="1" t="s">
        <v>66</v>
      </c>
      <c r="L58" s="55">
        <f t="shared" ref="L58:Q58" si="30">SUM(L6+L13+L20+L28+L37+L45+L53)</f>
        <v>720</v>
      </c>
      <c r="M58" s="55">
        <f t="shared" si="30"/>
        <v>233860</v>
      </c>
      <c r="N58" s="55">
        <f t="shared" si="30"/>
        <v>85</v>
      </c>
      <c r="O58" s="55">
        <f t="shared" si="30"/>
        <v>46925</v>
      </c>
      <c r="P58" s="55">
        <f t="shared" si="30"/>
        <v>805</v>
      </c>
      <c r="Q58" s="55">
        <f t="shared" si="30"/>
        <v>280785</v>
      </c>
    </row>
    <row r="59" spans="2:17" ht="15.75" thickBot="1" x14ac:dyDescent="0.3">
      <c r="B59" s="1" t="s">
        <v>88</v>
      </c>
      <c r="C59" s="80">
        <v>2019</v>
      </c>
      <c r="D59" s="81"/>
      <c r="E59" s="81"/>
      <c r="F59" s="81"/>
      <c r="G59" s="81"/>
      <c r="H59" s="82"/>
      <c r="K59" s="1" t="s">
        <v>67</v>
      </c>
      <c r="L59" s="55">
        <f t="shared" ref="L59:Q59" si="31">SUM(L7+L14+L21+L29+L38+L46+L54)</f>
        <v>296</v>
      </c>
      <c r="M59" s="55">
        <f t="shared" si="31"/>
        <v>126323.89029535865</v>
      </c>
      <c r="N59" s="55">
        <f t="shared" si="31"/>
        <v>215</v>
      </c>
      <c r="O59" s="55">
        <f t="shared" si="31"/>
        <v>90730</v>
      </c>
      <c r="P59" s="55">
        <f t="shared" si="31"/>
        <v>511</v>
      </c>
      <c r="Q59" s="55">
        <f t="shared" si="31"/>
        <v>217053.89029535867</v>
      </c>
    </row>
    <row r="60" spans="2:17" ht="15.75" thickBot="1" x14ac:dyDescent="0.3">
      <c r="B60" s="52"/>
      <c r="C60" s="80" t="s">
        <v>68</v>
      </c>
      <c r="D60" s="82"/>
      <c r="E60" s="80" t="s">
        <v>69</v>
      </c>
      <c r="F60" s="82"/>
      <c r="G60" s="81" t="s">
        <v>70</v>
      </c>
      <c r="H60" s="82"/>
      <c r="L60" s="55">
        <f t="shared" ref="L60:Q60" si="32">SUM(L8+L15+L22+L30+L39+L47+L55)</f>
        <v>1016</v>
      </c>
      <c r="M60" s="55">
        <f t="shared" si="32"/>
        <v>360183.89029535867</v>
      </c>
      <c r="N60" s="55">
        <f t="shared" si="32"/>
        <v>300</v>
      </c>
      <c r="O60" s="55">
        <f t="shared" si="32"/>
        <v>137655</v>
      </c>
      <c r="P60" s="55">
        <f t="shared" si="32"/>
        <v>1316</v>
      </c>
      <c r="Q60" s="55">
        <f t="shared" si="32"/>
        <v>497838.89029535867</v>
      </c>
    </row>
    <row r="61" spans="2:17" x14ac:dyDescent="0.25">
      <c r="B61" s="50" t="s">
        <v>65</v>
      </c>
      <c r="C61" s="53"/>
      <c r="D61" s="53"/>
      <c r="E61" s="53"/>
      <c r="F61" s="53"/>
      <c r="G61" s="53">
        <f t="shared" ref="G61:H63" si="33">SUM(C61+E61)</f>
        <v>0</v>
      </c>
      <c r="H61" s="53">
        <f t="shared" si="33"/>
        <v>0</v>
      </c>
    </row>
    <row r="62" spans="2:17" x14ac:dyDescent="0.25">
      <c r="B62" s="49" t="s">
        <v>66</v>
      </c>
      <c r="C62" s="54">
        <v>11</v>
      </c>
      <c r="D62" s="54">
        <v>46305</v>
      </c>
      <c r="E62" s="54"/>
      <c r="F62" s="54"/>
      <c r="G62" s="54">
        <f t="shared" si="33"/>
        <v>11</v>
      </c>
      <c r="H62" s="54">
        <f t="shared" si="33"/>
        <v>46305</v>
      </c>
    </row>
    <row r="63" spans="2:17" x14ac:dyDescent="0.25">
      <c r="B63" s="49" t="s">
        <v>67</v>
      </c>
      <c r="C63" s="54"/>
      <c r="D63" s="54"/>
      <c r="E63" s="54"/>
      <c r="F63" s="54"/>
      <c r="G63" s="54">
        <f t="shared" si="33"/>
        <v>0</v>
      </c>
      <c r="H63" s="54">
        <f t="shared" si="33"/>
        <v>0</v>
      </c>
    </row>
    <row r="64" spans="2:17" x14ac:dyDescent="0.25">
      <c r="C64" s="55">
        <f t="shared" ref="C64:H64" si="34">SUM(C61:C63)</f>
        <v>11</v>
      </c>
      <c r="D64" s="55">
        <f t="shared" si="34"/>
        <v>46305</v>
      </c>
      <c r="E64" s="55">
        <f t="shared" si="34"/>
        <v>0</v>
      </c>
      <c r="F64" s="55">
        <f t="shared" si="34"/>
        <v>0</v>
      </c>
      <c r="G64" s="55">
        <f t="shared" si="34"/>
        <v>11</v>
      </c>
      <c r="H64" s="55">
        <f t="shared" si="34"/>
        <v>46305</v>
      </c>
    </row>
    <row r="66" spans="2:18" x14ac:dyDescent="0.25">
      <c r="B66" s="55" t="s">
        <v>65</v>
      </c>
      <c r="C66" s="55">
        <f>SUM(C52+C61)</f>
        <v>0</v>
      </c>
      <c r="D66" s="55">
        <f t="shared" ref="D66:H66" si="35">SUM(D52+D61)</f>
        <v>0</v>
      </c>
      <c r="E66" s="55">
        <f t="shared" si="35"/>
        <v>0</v>
      </c>
      <c r="F66" s="55">
        <f t="shared" si="35"/>
        <v>0</v>
      </c>
      <c r="G66" s="55">
        <f t="shared" si="35"/>
        <v>0</v>
      </c>
      <c r="H66" s="55">
        <f t="shared" si="35"/>
        <v>0</v>
      </c>
    </row>
    <row r="67" spans="2:18" x14ac:dyDescent="0.25">
      <c r="B67" s="1" t="s">
        <v>66</v>
      </c>
      <c r="C67" s="55">
        <f t="shared" ref="C67:H67" si="36">SUM(C53+C62)</f>
        <v>77</v>
      </c>
      <c r="D67" s="55">
        <f t="shared" si="36"/>
        <v>50594.5</v>
      </c>
      <c r="E67" s="55">
        <f t="shared" si="36"/>
        <v>511.5</v>
      </c>
      <c r="F67" s="55">
        <f t="shared" si="36"/>
        <v>33247.5</v>
      </c>
      <c r="G67" s="55">
        <f t="shared" si="36"/>
        <v>588.5</v>
      </c>
      <c r="H67" s="55">
        <f t="shared" si="36"/>
        <v>83842</v>
      </c>
    </row>
    <row r="68" spans="2:18" x14ac:dyDescent="0.25">
      <c r="B68" s="1" t="s">
        <v>67</v>
      </c>
      <c r="C68" s="55">
        <f t="shared" ref="C68:H68" si="37">SUM(C54+C63)</f>
        <v>49.5</v>
      </c>
      <c r="D68" s="55">
        <f t="shared" si="37"/>
        <v>3184.5</v>
      </c>
      <c r="E68" s="55">
        <f t="shared" si="37"/>
        <v>66</v>
      </c>
      <c r="F68" s="55">
        <f t="shared" si="37"/>
        <v>4290</v>
      </c>
      <c r="G68" s="55">
        <f t="shared" si="37"/>
        <v>115.5</v>
      </c>
      <c r="H68" s="55">
        <f t="shared" si="37"/>
        <v>7474.5</v>
      </c>
    </row>
    <row r="69" spans="2:18" x14ac:dyDescent="0.25">
      <c r="B69" s="1" t="s">
        <v>70</v>
      </c>
      <c r="C69" s="55">
        <f>SUM(C66:C68)</f>
        <v>126.5</v>
      </c>
      <c r="D69" s="55">
        <f t="shared" ref="D69:H69" si="38">SUM(D66:D68)</f>
        <v>53779</v>
      </c>
      <c r="E69" s="55">
        <f t="shared" si="38"/>
        <v>577.5</v>
      </c>
      <c r="F69" s="55">
        <f t="shared" si="38"/>
        <v>37537.5</v>
      </c>
      <c r="G69" s="55">
        <f t="shared" si="38"/>
        <v>704</v>
      </c>
      <c r="H69" s="55">
        <f t="shared" si="38"/>
        <v>91316.5</v>
      </c>
    </row>
    <row r="72" spans="2:18" ht="15.75" thickBot="1" x14ac:dyDescent="0.3">
      <c r="B72" s="59" t="s">
        <v>33</v>
      </c>
      <c r="L72" s="59" t="s">
        <v>89</v>
      </c>
    </row>
    <row r="73" spans="2:18" ht="15.75" thickBot="1" x14ac:dyDescent="0.3">
      <c r="B73" s="1" t="s">
        <v>87</v>
      </c>
      <c r="C73" s="80">
        <v>2019</v>
      </c>
      <c r="D73" s="81"/>
      <c r="E73" s="81"/>
      <c r="F73" s="81"/>
      <c r="G73" s="81"/>
      <c r="H73" s="82"/>
      <c r="L73" s="1" t="s">
        <v>87</v>
      </c>
      <c r="M73" s="80">
        <v>2019</v>
      </c>
      <c r="N73" s="81"/>
      <c r="O73" s="81"/>
      <c r="P73" s="81"/>
      <c r="Q73" s="81"/>
      <c r="R73" s="82"/>
    </row>
    <row r="74" spans="2:18" ht="15.75" thickBot="1" x14ac:dyDescent="0.3">
      <c r="B74" s="52"/>
      <c r="C74" s="80" t="s">
        <v>68</v>
      </c>
      <c r="D74" s="82"/>
      <c r="E74" s="80" t="s">
        <v>69</v>
      </c>
      <c r="F74" s="82"/>
      <c r="G74" s="81" t="s">
        <v>70</v>
      </c>
      <c r="H74" s="82"/>
      <c r="L74" s="52"/>
      <c r="M74" s="80" t="s">
        <v>68</v>
      </c>
      <c r="N74" s="82"/>
      <c r="O74" s="80" t="s">
        <v>69</v>
      </c>
      <c r="P74" s="82"/>
      <c r="Q74" s="81" t="s">
        <v>70</v>
      </c>
      <c r="R74" s="82"/>
    </row>
    <row r="75" spans="2:18" x14ac:dyDescent="0.25">
      <c r="B75" s="50" t="s">
        <v>65</v>
      </c>
      <c r="C75" s="53">
        <v>2</v>
      </c>
      <c r="D75" s="53">
        <v>3900</v>
      </c>
      <c r="E75" s="53"/>
      <c r="F75" s="53"/>
      <c r="G75" s="53">
        <f t="shared" ref="G75:H77" si="39">SUM(C75+E75)</f>
        <v>2</v>
      </c>
      <c r="H75" s="53">
        <f t="shared" si="39"/>
        <v>3900</v>
      </c>
      <c r="L75" s="50" t="s">
        <v>65</v>
      </c>
      <c r="M75" s="53"/>
      <c r="N75" s="53"/>
      <c r="O75" s="53"/>
      <c r="P75" s="53"/>
      <c r="Q75" s="53">
        <f t="shared" ref="Q75:R77" si="40">SUM(M75+O75)</f>
        <v>0</v>
      </c>
      <c r="R75" s="53">
        <f t="shared" si="40"/>
        <v>0</v>
      </c>
    </row>
    <row r="76" spans="2:18" x14ac:dyDescent="0.25">
      <c r="B76" s="49" t="s">
        <v>66</v>
      </c>
      <c r="C76" s="54">
        <v>5</v>
      </c>
      <c r="D76" s="54">
        <v>9500</v>
      </c>
      <c r="E76" s="54"/>
      <c r="F76" s="54"/>
      <c r="G76" s="54">
        <f t="shared" si="39"/>
        <v>5</v>
      </c>
      <c r="H76" s="54">
        <f t="shared" si="39"/>
        <v>9500</v>
      </c>
      <c r="L76" s="49" t="s">
        <v>66</v>
      </c>
      <c r="M76" s="54">
        <v>350</v>
      </c>
      <c r="N76" s="54">
        <v>105825</v>
      </c>
      <c r="O76" s="54">
        <v>60</v>
      </c>
      <c r="P76" s="54">
        <v>10900</v>
      </c>
      <c r="Q76" s="54">
        <f t="shared" si="40"/>
        <v>410</v>
      </c>
      <c r="R76" s="54">
        <f t="shared" si="40"/>
        <v>116725</v>
      </c>
    </row>
    <row r="77" spans="2:18" x14ac:dyDescent="0.25">
      <c r="B77" s="49" t="s">
        <v>67</v>
      </c>
      <c r="C77" s="54">
        <v>25</v>
      </c>
      <c r="D77" s="54">
        <v>29666.92</v>
      </c>
      <c r="E77" s="54">
        <v>100</v>
      </c>
      <c r="F77" s="54">
        <v>51900</v>
      </c>
      <c r="G77" s="54">
        <f t="shared" si="39"/>
        <v>125</v>
      </c>
      <c r="H77" s="54">
        <f t="shared" si="39"/>
        <v>81566.92</v>
      </c>
      <c r="L77" s="49" t="s">
        <v>67</v>
      </c>
      <c r="M77" s="54">
        <v>80</v>
      </c>
      <c r="N77" s="54">
        <v>21975</v>
      </c>
      <c r="O77" s="54"/>
      <c r="P77" s="54"/>
      <c r="Q77" s="54">
        <f t="shared" si="40"/>
        <v>80</v>
      </c>
      <c r="R77" s="54">
        <f t="shared" si="40"/>
        <v>21975</v>
      </c>
    </row>
    <row r="78" spans="2:18" x14ac:dyDescent="0.25">
      <c r="C78" s="55">
        <f t="shared" ref="C78:H78" si="41">SUM(C75:C77)</f>
        <v>32</v>
      </c>
      <c r="D78" s="55">
        <f t="shared" si="41"/>
        <v>43066.92</v>
      </c>
      <c r="E78" s="55">
        <f t="shared" si="41"/>
        <v>100</v>
      </c>
      <c r="F78" s="55">
        <f t="shared" si="41"/>
        <v>51900</v>
      </c>
      <c r="G78" s="55">
        <f t="shared" si="41"/>
        <v>132</v>
      </c>
      <c r="H78" s="55">
        <f t="shared" si="41"/>
        <v>94966.92</v>
      </c>
      <c r="M78" s="55">
        <f t="shared" ref="M78:R78" si="42">SUM(M75:M77)</f>
        <v>430</v>
      </c>
      <c r="N78" s="55">
        <f t="shared" si="42"/>
        <v>127800</v>
      </c>
      <c r="O78" s="55">
        <f t="shared" si="42"/>
        <v>60</v>
      </c>
      <c r="P78" s="55">
        <f t="shared" si="42"/>
        <v>10900</v>
      </c>
      <c r="Q78" s="55">
        <f t="shared" si="42"/>
        <v>490</v>
      </c>
      <c r="R78" s="55">
        <f t="shared" si="42"/>
        <v>138700</v>
      </c>
    </row>
    <row r="80" spans="2:18" x14ac:dyDescent="0.25">
      <c r="B80" s="55" t="s">
        <v>65</v>
      </c>
      <c r="C80" s="55">
        <f>C75</f>
        <v>2</v>
      </c>
      <c r="D80" s="55">
        <f t="shared" ref="D80:H80" si="43">D75</f>
        <v>3900</v>
      </c>
      <c r="E80" s="55">
        <f t="shared" si="43"/>
        <v>0</v>
      </c>
      <c r="F80" s="55">
        <f t="shared" si="43"/>
        <v>0</v>
      </c>
      <c r="G80" s="55">
        <f t="shared" si="43"/>
        <v>2</v>
      </c>
      <c r="H80" s="55">
        <f t="shared" si="43"/>
        <v>3900</v>
      </c>
      <c r="L80" s="55" t="s">
        <v>65</v>
      </c>
      <c r="M80" s="55">
        <f t="shared" ref="M80:R80" si="44">M75</f>
        <v>0</v>
      </c>
      <c r="N80" s="55">
        <f t="shared" si="44"/>
        <v>0</v>
      </c>
      <c r="O80" s="55">
        <f t="shared" si="44"/>
        <v>0</v>
      </c>
      <c r="P80" s="55">
        <f t="shared" si="44"/>
        <v>0</v>
      </c>
      <c r="Q80" s="55">
        <f t="shared" si="44"/>
        <v>0</v>
      </c>
      <c r="R80" s="55">
        <f t="shared" si="44"/>
        <v>0</v>
      </c>
    </row>
    <row r="81" spans="2:18" x14ac:dyDescent="0.25">
      <c r="B81" s="1" t="s">
        <v>66</v>
      </c>
      <c r="C81" s="55">
        <f t="shared" ref="C81:H81" si="45">C76</f>
        <v>5</v>
      </c>
      <c r="D81" s="55">
        <f t="shared" si="45"/>
        <v>9500</v>
      </c>
      <c r="E81" s="55">
        <f t="shared" si="45"/>
        <v>0</v>
      </c>
      <c r="F81" s="55">
        <f t="shared" si="45"/>
        <v>0</v>
      </c>
      <c r="G81" s="55">
        <f t="shared" si="45"/>
        <v>5</v>
      </c>
      <c r="H81" s="55">
        <f t="shared" si="45"/>
        <v>9500</v>
      </c>
      <c r="L81" s="1" t="s">
        <v>66</v>
      </c>
      <c r="M81" s="55">
        <f t="shared" ref="M81:R81" si="46">M76</f>
        <v>350</v>
      </c>
      <c r="N81" s="55">
        <f t="shared" si="46"/>
        <v>105825</v>
      </c>
      <c r="O81" s="55">
        <f t="shared" si="46"/>
        <v>60</v>
      </c>
      <c r="P81" s="55">
        <f t="shared" si="46"/>
        <v>10900</v>
      </c>
      <c r="Q81" s="55">
        <f t="shared" si="46"/>
        <v>410</v>
      </c>
      <c r="R81" s="55">
        <f t="shared" si="46"/>
        <v>116725</v>
      </c>
    </row>
    <row r="82" spans="2:18" x14ac:dyDescent="0.25">
      <c r="B82" s="1" t="s">
        <v>67</v>
      </c>
      <c r="C82" s="55">
        <f t="shared" ref="C82:H82" si="47">C77</f>
        <v>25</v>
      </c>
      <c r="D82" s="55">
        <f t="shared" si="47"/>
        <v>29666.92</v>
      </c>
      <c r="E82" s="55">
        <f t="shared" si="47"/>
        <v>100</v>
      </c>
      <c r="F82" s="55">
        <f t="shared" si="47"/>
        <v>51900</v>
      </c>
      <c r="G82" s="55">
        <f t="shared" si="47"/>
        <v>125</v>
      </c>
      <c r="H82" s="55">
        <f t="shared" si="47"/>
        <v>81566.92</v>
      </c>
      <c r="L82" s="1" t="s">
        <v>67</v>
      </c>
      <c r="M82" s="55">
        <f t="shared" ref="M82:R82" si="48">M77</f>
        <v>80</v>
      </c>
      <c r="N82" s="55">
        <f t="shared" si="48"/>
        <v>21975</v>
      </c>
      <c r="O82" s="55">
        <f t="shared" si="48"/>
        <v>0</v>
      </c>
      <c r="P82" s="55">
        <f t="shared" si="48"/>
        <v>0</v>
      </c>
      <c r="Q82" s="55">
        <f t="shared" si="48"/>
        <v>80</v>
      </c>
      <c r="R82" s="55">
        <f t="shared" si="48"/>
        <v>21975</v>
      </c>
    </row>
    <row r="83" spans="2:18" x14ac:dyDescent="0.25">
      <c r="B83" s="1" t="s">
        <v>70</v>
      </c>
      <c r="C83" s="55">
        <f t="shared" ref="C83:H83" si="49">C78</f>
        <v>32</v>
      </c>
      <c r="D83" s="55">
        <f t="shared" si="49"/>
        <v>43066.92</v>
      </c>
      <c r="E83" s="55">
        <f t="shared" si="49"/>
        <v>100</v>
      </c>
      <c r="F83" s="55">
        <f t="shared" si="49"/>
        <v>51900</v>
      </c>
      <c r="G83" s="55">
        <f t="shared" si="49"/>
        <v>132</v>
      </c>
      <c r="H83" s="55">
        <f t="shared" si="49"/>
        <v>94966.92</v>
      </c>
      <c r="L83" s="1" t="s">
        <v>70</v>
      </c>
      <c r="M83" s="55">
        <f t="shared" ref="M83:R83" si="50">M78</f>
        <v>430</v>
      </c>
      <c r="N83" s="55">
        <f t="shared" si="50"/>
        <v>127800</v>
      </c>
      <c r="O83" s="55">
        <f t="shared" si="50"/>
        <v>60</v>
      </c>
      <c r="P83" s="55">
        <f t="shared" si="50"/>
        <v>10900</v>
      </c>
      <c r="Q83" s="55">
        <f t="shared" si="50"/>
        <v>490</v>
      </c>
      <c r="R83" s="55">
        <f t="shared" si="50"/>
        <v>138700</v>
      </c>
    </row>
    <row r="86" spans="2:18" ht="15.75" thickBot="1" x14ac:dyDescent="0.3">
      <c r="B86" s="59" t="s">
        <v>90</v>
      </c>
      <c r="L86" s="59" t="s">
        <v>91</v>
      </c>
    </row>
    <row r="87" spans="2:18" ht="15.75" thickBot="1" x14ac:dyDescent="0.3">
      <c r="B87" s="1" t="s">
        <v>87</v>
      </c>
      <c r="C87" s="80">
        <v>2019</v>
      </c>
      <c r="D87" s="81"/>
      <c r="E87" s="81"/>
      <c r="F87" s="81"/>
      <c r="G87" s="81"/>
      <c r="H87" s="82"/>
      <c r="L87" s="1" t="s">
        <v>87</v>
      </c>
      <c r="M87" s="80">
        <v>2019</v>
      </c>
      <c r="N87" s="81"/>
      <c r="O87" s="81"/>
      <c r="P87" s="81"/>
      <c r="Q87" s="81"/>
      <c r="R87" s="82"/>
    </row>
    <row r="88" spans="2:18" ht="15.75" thickBot="1" x14ac:dyDescent="0.3">
      <c r="B88" s="52"/>
      <c r="C88" s="80" t="s">
        <v>68</v>
      </c>
      <c r="D88" s="82"/>
      <c r="E88" s="80" t="s">
        <v>69</v>
      </c>
      <c r="F88" s="82"/>
      <c r="G88" s="81" t="s">
        <v>70</v>
      </c>
      <c r="H88" s="82"/>
      <c r="L88" s="52"/>
      <c r="M88" s="80" t="s">
        <v>68</v>
      </c>
      <c r="N88" s="82"/>
      <c r="O88" s="80" t="s">
        <v>69</v>
      </c>
      <c r="P88" s="82"/>
      <c r="Q88" s="81" t="s">
        <v>70</v>
      </c>
      <c r="R88" s="82"/>
    </row>
    <row r="89" spans="2:18" x14ac:dyDescent="0.25">
      <c r="B89" s="50" t="s">
        <v>65</v>
      </c>
      <c r="C89" s="53">
        <v>6.6289999999999996</v>
      </c>
      <c r="D89" s="53">
        <v>3614.5</v>
      </c>
      <c r="E89" s="53"/>
      <c r="F89" s="53"/>
      <c r="G89" s="53">
        <f t="shared" ref="G89:H91" si="51">SUM(C89+E89)</f>
        <v>6.6289999999999996</v>
      </c>
      <c r="H89" s="53">
        <f t="shared" si="51"/>
        <v>3614.5</v>
      </c>
      <c r="L89" s="50" t="s">
        <v>65</v>
      </c>
      <c r="M89" s="53"/>
      <c r="N89" s="53"/>
      <c r="O89" s="53"/>
      <c r="P89" s="53"/>
      <c r="Q89" s="53">
        <f t="shared" ref="Q89:R91" si="52">SUM(M89+O89)</f>
        <v>0</v>
      </c>
      <c r="R89" s="53">
        <f t="shared" si="52"/>
        <v>0</v>
      </c>
    </row>
    <row r="90" spans="2:18" x14ac:dyDescent="0.25">
      <c r="B90" s="49" t="s">
        <v>66</v>
      </c>
      <c r="C90" s="54">
        <v>8</v>
      </c>
      <c r="D90" s="54">
        <v>9152</v>
      </c>
      <c r="E90" s="54"/>
      <c r="F90" s="54"/>
      <c r="G90" s="54">
        <f t="shared" si="51"/>
        <v>8</v>
      </c>
      <c r="H90" s="54">
        <f t="shared" si="51"/>
        <v>9152</v>
      </c>
      <c r="L90" s="49" t="s">
        <v>66</v>
      </c>
      <c r="M90" s="54">
        <v>11</v>
      </c>
      <c r="N90" s="54">
        <v>16900</v>
      </c>
      <c r="O90" s="54">
        <v>20</v>
      </c>
      <c r="P90" s="54">
        <v>11600</v>
      </c>
      <c r="Q90" s="54">
        <f t="shared" si="52"/>
        <v>31</v>
      </c>
      <c r="R90" s="54">
        <f t="shared" si="52"/>
        <v>28500</v>
      </c>
    </row>
    <row r="91" spans="2:18" x14ac:dyDescent="0.25">
      <c r="B91" s="49" t="s">
        <v>67</v>
      </c>
      <c r="C91" s="54">
        <v>10</v>
      </c>
      <c r="D91" s="54">
        <v>4511.4546147148449</v>
      </c>
      <c r="E91" s="54"/>
      <c r="F91" s="54"/>
      <c r="G91" s="54">
        <f t="shared" si="51"/>
        <v>10</v>
      </c>
      <c r="H91" s="54">
        <f t="shared" si="51"/>
        <v>4511.4546147148449</v>
      </c>
      <c r="L91" s="49" t="s">
        <v>67</v>
      </c>
      <c r="M91" s="54">
        <v>13</v>
      </c>
      <c r="N91" s="54">
        <v>15826.6</v>
      </c>
      <c r="O91" s="54">
        <v>3</v>
      </c>
      <c r="P91" s="54">
        <v>9600</v>
      </c>
      <c r="Q91" s="54">
        <f t="shared" si="52"/>
        <v>16</v>
      </c>
      <c r="R91" s="54">
        <f t="shared" si="52"/>
        <v>25426.6</v>
      </c>
    </row>
    <row r="92" spans="2:18" x14ac:dyDescent="0.25">
      <c r="C92" s="55">
        <f t="shared" ref="C92:H92" si="53">SUM(C89:C91)</f>
        <v>24.628999999999998</v>
      </c>
      <c r="D92" s="55">
        <f t="shared" si="53"/>
        <v>17277.954614714843</v>
      </c>
      <c r="E92" s="55">
        <f t="shared" si="53"/>
        <v>0</v>
      </c>
      <c r="F92" s="55">
        <f t="shared" si="53"/>
        <v>0</v>
      </c>
      <c r="G92" s="55">
        <f t="shared" si="53"/>
        <v>24.628999999999998</v>
      </c>
      <c r="H92" s="55">
        <f t="shared" si="53"/>
        <v>17277.954614714843</v>
      </c>
      <c r="M92" s="55">
        <f t="shared" ref="M92:R92" si="54">SUM(M89:M91)</f>
        <v>24</v>
      </c>
      <c r="N92" s="55">
        <f t="shared" si="54"/>
        <v>32726.6</v>
      </c>
      <c r="O92" s="55">
        <f t="shared" si="54"/>
        <v>23</v>
      </c>
      <c r="P92" s="55">
        <f t="shared" si="54"/>
        <v>21200</v>
      </c>
      <c r="Q92" s="55">
        <f t="shared" si="54"/>
        <v>47</v>
      </c>
      <c r="R92" s="55">
        <f t="shared" si="54"/>
        <v>53926.6</v>
      </c>
    </row>
    <row r="94" spans="2:18" x14ac:dyDescent="0.25">
      <c r="B94" s="55" t="s">
        <v>65</v>
      </c>
      <c r="C94" s="55">
        <f t="shared" ref="C94:H94" si="55">C89</f>
        <v>6.6289999999999996</v>
      </c>
      <c r="D94" s="55">
        <f t="shared" si="55"/>
        <v>3614.5</v>
      </c>
      <c r="E94" s="55">
        <f t="shared" si="55"/>
        <v>0</v>
      </c>
      <c r="F94" s="55">
        <f t="shared" si="55"/>
        <v>0</v>
      </c>
      <c r="G94" s="55">
        <f t="shared" si="55"/>
        <v>6.6289999999999996</v>
      </c>
      <c r="H94" s="55">
        <f t="shared" si="55"/>
        <v>3614.5</v>
      </c>
      <c r="L94" s="55" t="s">
        <v>65</v>
      </c>
      <c r="M94" s="55">
        <f t="shared" ref="M94:R94" si="56">M89</f>
        <v>0</v>
      </c>
      <c r="N94" s="55">
        <f t="shared" si="56"/>
        <v>0</v>
      </c>
      <c r="O94" s="55">
        <f t="shared" si="56"/>
        <v>0</v>
      </c>
      <c r="P94" s="55">
        <f t="shared" si="56"/>
        <v>0</v>
      </c>
      <c r="Q94" s="55">
        <f t="shared" si="56"/>
        <v>0</v>
      </c>
      <c r="R94" s="55">
        <f t="shared" si="56"/>
        <v>0</v>
      </c>
    </row>
    <row r="95" spans="2:18" x14ac:dyDescent="0.25">
      <c r="B95" s="1" t="s">
        <v>66</v>
      </c>
      <c r="C95" s="55">
        <f t="shared" ref="C95:H95" si="57">C90</f>
        <v>8</v>
      </c>
      <c r="D95" s="55">
        <f t="shared" si="57"/>
        <v>9152</v>
      </c>
      <c r="E95" s="55">
        <f t="shared" si="57"/>
        <v>0</v>
      </c>
      <c r="F95" s="55">
        <f t="shared" si="57"/>
        <v>0</v>
      </c>
      <c r="G95" s="55">
        <f t="shared" si="57"/>
        <v>8</v>
      </c>
      <c r="H95" s="55">
        <f t="shared" si="57"/>
        <v>9152</v>
      </c>
      <c r="L95" s="1" t="s">
        <v>66</v>
      </c>
      <c r="M95" s="55">
        <f t="shared" ref="M95:R95" si="58">M90</f>
        <v>11</v>
      </c>
      <c r="N95" s="55">
        <f t="shared" si="58"/>
        <v>16900</v>
      </c>
      <c r="O95" s="55">
        <f t="shared" si="58"/>
        <v>20</v>
      </c>
      <c r="P95" s="55">
        <f t="shared" si="58"/>
        <v>11600</v>
      </c>
      <c r="Q95" s="55">
        <f t="shared" si="58"/>
        <v>31</v>
      </c>
      <c r="R95" s="55">
        <f t="shared" si="58"/>
        <v>28500</v>
      </c>
    </row>
    <row r="96" spans="2:18" x14ac:dyDescent="0.25">
      <c r="B96" s="1" t="s">
        <v>67</v>
      </c>
      <c r="C96" s="55">
        <f t="shared" ref="C96:H96" si="59">C91</f>
        <v>10</v>
      </c>
      <c r="D96" s="55">
        <f t="shared" si="59"/>
        <v>4511.4546147148449</v>
      </c>
      <c r="E96" s="55">
        <f t="shared" si="59"/>
        <v>0</v>
      </c>
      <c r="F96" s="55">
        <f t="shared" si="59"/>
        <v>0</v>
      </c>
      <c r="G96" s="55">
        <f t="shared" si="59"/>
        <v>10</v>
      </c>
      <c r="H96" s="55">
        <f t="shared" si="59"/>
        <v>4511.4546147148449</v>
      </c>
      <c r="L96" s="1" t="s">
        <v>67</v>
      </c>
      <c r="M96" s="55">
        <f t="shared" ref="M96:R96" si="60">M91</f>
        <v>13</v>
      </c>
      <c r="N96" s="55">
        <f t="shared" si="60"/>
        <v>15826.6</v>
      </c>
      <c r="O96" s="55">
        <f t="shared" si="60"/>
        <v>3</v>
      </c>
      <c r="P96" s="55">
        <f t="shared" si="60"/>
        <v>9600</v>
      </c>
      <c r="Q96" s="55">
        <f t="shared" si="60"/>
        <v>16</v>
      </c>
      <c r="R96" s="55">
        <f t="shared" si="60"/>
        <v>25426.6</v>
      </c>
    </row>
    <row r="97" spans="2:18" x14ac:dyDescent="0.25">
      <c r="B97" s="1" t="s">
        <v>70</v>
      </c>
      <c r="C97" s="55">
        <f t="shared" ref="C97:H97" si="61">C92</f>
        <v>24.628999999999998</v>
      </c>
      <c r="D97" s="55">
        <f t="shared" si="61"/>
        <v>17277.954614714843</v>
      </c>
      <c r="E97" s="55">
        <f t="shared" si="61"/>
        <v>0</v>
      </c>
      <c r="F97" s="55">
        <f t="shared" si="61"/>
        <v>0</v>
      </c>
      <c r="G97" s="55">
        <f t="shared" si="61"/>
        <v>24.628999999999998</v>
      </c>
      <c r="H97" s="55">
        <f t="shared" si="61"/>
        <v>17277.954614714843</v>
      </c>
      <c r="L97" s="1" t="s">
        <v>70</v>
      </c>
      <c r="M97" s="55">
        <f t="shared" ref="M97:R97" si="62">M92</f>
        <v>24</v>
      </c>
      <c r="N97" s="55">
        <f t="shared" si="62"/>
        <v>32726.6</v>
      </c>
      <c r="O97" s="55">
        <f t="shared" si="62"/>
        <v>23</v>
      </c>
      <c r="P97" s="55">
        <f t="shared" si="62"/>
        <v>21200</v>
      </c>
      <c r="Q97" s="55">
        <f t="shared" si="62"/>
        <v>47</v>
      </c>
      <c r="R97" s="55">
        <f t="shared" si="62"/>
        <v>53926.6</v>
      </c>
    </row>
    <row r="101" spans="2:18" ht="15.75" thickBot="1" x14ac:dyDescent="0.3">
      <c r="B101" s="59" t="s">
        <v>95</v>
      </c>
      <c r="L101" s="59" t="s">
        <v>94</v>
      </c>
    </row>
    <row r="102" spans="2:18" ht="15.75" thickBot="1" x14ac:dyDescent="0.3">
      <c r="B102" s="1" t="s">
        <v>87</v>
      </c>
      <c r="C102" s="80">
        <v>2019</v>
      </c>
      <c r="D102" s="81"/>
      <c r="E102" s="81"/>
      <c r="F102" s="81"/>
      <c r="G102" s="81"/>
      <c r="H102" s="82"/>
      <c r="M102" s="80">
        <v>2019</v>
      </c>
      <c r="N102" s="81"/>
      <c r="O102" s="81"/>
      <c r="P102" s="81"/>
      <c r="Q102" s="81"/>
      <c r="R102" s="82"/>
    </row>
    <row r="103" spans="2:18" ht="15.75" thickBot="1" x14ac:dyDescent="0.3">
      <c r="B103" s="52"/>
      <c r="C103" s="80" t="s">
        <v>68</v>
      </c>
      <c r="D103" s="82"/>
      <c r="E103" s="80" t="s">
        <v>69</v>
      </c>
      <c r="F103" s="82"/>
      <c r="G103" s="81" t="s">
        <v>70</v>
      </c>
      <c r="H103" s="82"/>
      <c r="L103" s="52"/>
      <c r="M103" s="80" t="s">
        <v>68</v>
      </c>
      <c r="N103" s="82"/>
      <c r="O103" s="80" t="s">
        <v>69</v>
      </c>
      <c r="P103" s="82"/>
      <c r="Q103" s="81" t="s">
        <v>70</v>
      </c>
      <c r="R103" s="82"/>
    </row>
    <row r="104" spans="2:18" x14ac:dyDescent="0.25">
      <c r="B104" s="50" t="s">
        <v>65</v>
      </c>
      <c r="C104" s="53">
        <v>1054.6320000000001</v>
      </c>
      <c r="D104" s="53">
        <v>56857.498000000007</v>
      </c>
      <c r="E104" s="53"/>
      <c r="F104" s="53"/>
      <c r="G104" s="53">
        <f t="shared" ref="G104:H106" si="63">SUM(C104+E104)</f>
        <v>1054.6320000000001</v>
      </c>
      <c r="H104" s="53">
        <f t="shared" si="63"/>
        <v>56857.498000000007</v>
      </c>
      <c r="L104" s="50" t="s">
        <v>65</v>
      </c>
      <c r="M104" s="53"/>
      <c r="N104" s="53"/>
      <c r="O104" s="53"/>
      <c r="P104" s="53"/>
      <c r="Q104" s="53">
        <f t="shared" ref="Q104:R106" si="64">SUM(M104+O104)</f>
        <v>0</v>
      </c>
      <c r="R104" s="53">
        <f t="shared" si="64"/>
        <v>0</v>
      </c>
    </row>
    <row r="105" spans="2:18" x14ac:dyDescent="0.25">
      <c r="B105" s="49" t="s">
        <v>66</v>
      </c>
      <c r="C105" s="54">
        <v>21.773</v>
      </c>
      <c r="D105" s="54">
        <v>5142.25</v>
      </c>
      <c r="E105" s="54">
        <v>208.66600000000003</v>
      </c>
      <c r="F105" s="54">
        <v>33048.051999999996</v>
      </c>
      <c r="G105" s="54">
        <f t="shared" si="63"/>
        <v>230.43900000000002</v>
      </c>
      <c r="H105" s="54">
        <f t="shared" si="63"/>
        <v>38190.301999999996</v>
      </c>
      <c r="L105" s="49" t="s">
        <v>66</v>
      </c>
      <c r="M105" s="54"/>
      <c r="N105" s="54"/>
      <c r="O105" s="54">
        <v>150</v>
      </c>
      <c r="P105" s="54">
        <v>2904</v>
      </c>
      <c r="Q105" s="54">
        <f t="shared" si="64"/>
        <v>150</v>
      </c>
      <c r="R105" s="54">
        <f t="shared" si="64"/>
        <v>2904</v>
      </c>
    </row>
    <row r="106" spans="2:18" x14ac:dyDescent="0.25">
      <c r="B106" s="49" t="s">
        <v>67</v>
      </c>
      <c r="C106" s="54">
        <v>916.95000000000027</v>
      </c>
      <c r="D106" s="54">
        <v>113220.91522729528</v>
      </c>
      <c r="E106" s="54">
        <v>294.42600000000004</v>
      </c>
      <c r="F106" s="54">
        <v>28632.846439999998</v>
      </c>
      <c r="G106" s="54">
        <f t="shared" si="63"/>
        <v>1211.3760000000002</v>
      </c>
      <c r="H106" s="54">
        <f t="shared" si="63"/>
        <v>141853.76166729527</v>
      </c>
      <c r="L106" s="49" t="s">
        <v>67</v>
      </c>
      <c r="M106" s="54">
        <v>10950</v>
      </c>
      <c r="N106" s="54">
        <v>152025</v>
      </c>
      <c r="O106" s="54">
        <v>300</v>
      </c>
      <c r="P106" s="54">
        <v>10200</v>
      </c>
      <c r="Q106" s="54">
        <f t="shared" si="64"/>
        <v>11250</v>
      </c>
      <c r="R106" s="54">
        <f t="shared" si="64"/>
        <v>162225</v>
      </c>
    </row>
    <row r="107" spans="2:18" x14ac:dyDescent="0.25">
      <c r="C107" s="55">
        <f t="shared" ref="C107:H107" si="65">SUM(C104:C106)</f>
        <v>1993.3550000000002</v>
      </c>
      <c r="D107" s="55">
        <f t="shared" si="65"/>
        <v>175220.66322729527</v>
      </c>
      <c r="E107" s="55">
        <f t="shared" si="65"/>
        <v>503.0920000000001</v>
      </c>
      <c r="F107" s="55">
        <f t="shared" si="65"/>
        <v>61680.89843999999</v>
      </c>
      <c r="G107" s="55">
        <f t="shared" si="65"/>
        <v>2496.4470000000001</v>
      </c>
      <c r="H107" s="55">
        <f t="shared" si="65"/>
        <v>236901.56166729529</v>
      </c>
      <c r="M107" s="55">
        <f t="shared" ref="M107:R107" si="66">SUM(M104:M106)</f>
        <v>10950</v>
      </c>
      <c r="N107" s="55">
        <f t="shared" si="66"/>
        <v>152025</v>
      </c>
      <c r="O107" s="55">
        <f t="shared" si="66"/>
        <v>450</v>
      </c>
      <c r="P107" s="55">
        <f t="shared" si="66"/>
        <v>13104</v>
      </c>
      <c r="Q107" s="55">
        <f t="shared" si="66"/>
        <v>11400</v>
      </c>
      <c r="R107" s="55">
        <f t="shared" si="66"/>
        <v>165129</v>
      </c>
    </row>
    <row r="108" spans="2:18" x14ac:dyDescent="0.25">
      <c r="C108" s="55"/>
      <c r="D108" s="55"/>
      <c r="E108" s="55"/>
      <c r="F108" s="55"/>
      <c r="G108" s="55"/>
      <c r="H108" s="55"/>
      <c r="M108" s="55"/>
      <c r="N108" s="55"/>
      <c r="O108" s="55"/>
      <c r="P108" s="55"/>
      <c r="Q108" s="55"/>
      <c r="R108" s="55"/>
    </row>
    <row r="109" spans="2:18" x14ac:dyDescent="0.25">
      <c r="B109" s="55" t="s">
        <v>65</v>
      </c>
      <c r="C109" s="55">
        <f t="shared" ref="C109:H109" si="67">C104</f>
        <v>1054.6320000000001</v>
      </c>
      <c r="D109" s="55">
        <f t="shared" si="67"/>
        <v>56857.498000000007</v>
      </c>
      <c r="E109" s="55">
        <f t="shared" si="67"/>
        <v>0</v>
      </c>
      <c r="F109" s="55">
        <f t="shared" si="67"/>
        <v>0</v>
      </c>
      <c r="G109" s="55">
        <f t="shared" si="67"/>
        <v>1054.6320000000001</v>
      </c>
      <c r="H109" s="55">
        <f t="shared" si="67"/>
        <v>56857.498000000007</v>
      </c>
      <c r="L109" s="55" t="s">
        <v>65</v>
      </c>
      <c r="M109" s="55">
        <f t="shared" ref="M109:R109" si="68">M104</f>
        <v>0</v>
      </c>
      <c r="N109" s="55">
        <f t="shared" si="68"/>
        <v>0</v>
      </c>
      <c r="O109" s="55">
        <f t="shared" si="68"/>
        <v>0</v>
      </c>
      <c r="P109" s="55">
        <f t="shared" si="68"/>
        <v>0</v>
      </c>
      <c r="Q109" s="55">
        <f t="shared" si="68"/>
        <v>0</v>
      </c>
      <c r="R109" s="55">
        <f t="shared" si="68"/>
        <v>0</v>
      </c>
    </row>
    <row r="110" spans="2:18" x14ac:dyDescent="0.25">
      <c r="B110" s="1" t="s">
        <v>66</v>
      </c>
      <c r="C110" s="55">
        <f t="shared" ref="C110:H110" si="69">C105</f>
        <v>21.773</v>
      </c>
      <c r="D110" s="55">
        <f t="shared" si="69"/>
        <v>5142.25</v>
      </c>
      <c r="E110" s="55">
        <f t="shared" si="69"/>
        <v>208.66600000000003</v>
      </c>
      <c r="F110" s="55">
        <f t="shared" si="69"/>
        <v>33048.051999999996</v>
      </c>
      <c r="G110" s="55">
        <f t="shared" si="69"/>
        <v>230.43900000000002</v>
      </c>
      <c r="H110" s="55">
        <f t="shared" si="69"/>
        <v>38190.301999999996</v>
      </c>
      <c r="L110" s="1" t="s">
        <v>66</v>
      </c>
      <c r="M110" s="55">
        <f t="shared" ref="M110:R110" si="70">M105</f>
        <v>0</v>
      </c>
      <c r="N110" s="55">
        <f t="shared" si="70"/>
        <v>0</v>
      </c>
      <c r="O110" s="55">
        <f t="shared" si="70"/>
        <v>150</v>
      </c>
      <c r="P110" s="55">
        <f t="shared" si="70"/>
        <v>2904</v>
      </c>
      <c r="Q110" s="55">
        <f t="shared" si="70"/>
        <v>150</v>
      </c>
      <c r="R110" s="55">
        <f t="shared" si="70"/>
        <v>2904</v>
      </c>
    </row>
    <row r="111" spans="2:18" x14ac:dyDescent="0.25">
      <c r="B111" s="1" t="s">
        <v>67</v>
      </c>
      <c r="C111" s="55">
        <f t="shared" ref="C111:H111" si="71">C106</f>
        <v>916.95000000000027</v>
      </c>
      <c r="D111" s="55">
        <f t="shared" si="71"/>
        <v>113220.91522729528</v>
      </c>
      <c r="E111" s="55">
        <f t="shared" si="71"/>
        <v>294.42600000000004</v>
      </c>
      <c r="F111" s="55">
        <f t="shared" si="71"/>
        <v>28632.846439999998</v>
      </c>
      <c r="G111" s="55">
        <f t="shared" si="71"/>
        <v>1211.3760000000002</v>
      </c>
      <c r="H111" s="55">
        <f t="shared" si="71"/>
        <v>141853.76166729527</v>
      </c>
      <c r="L111" s="1" t="s">
        <v>67</v>
      </c>
      <c r="M111" s="55">
        <f t="shared" ref="M111:R111" si="72">M106</f>
        <v>10950</v>
      </c>
      <c r="N111" s="55">
        <f t="shared" si="72"/>
        <v>152025</v>
      </c>
      <c r="O111" s="55">
        <f t="shared" si="72"/>
        <v>300</v>
      </c>
      <c r="P111" s="55">
        <f t="shared" si="72"/>
        <v>10200</v>
      </c>
      <c r="Q111" s="55">
        <f t="shared" si="72"/>
        <v>11250</v>
      </c>
      <c r="R111" s="55">
        <f t="shared" si="72"/>
        <v>162225</v>
      </c>
    </row>
    <row r="112" spans="2:18" x14ac:dyDescent="0.25">
      <c r="B112" s="1" t="s">
        <v>70</v>
      </c>
      <c r="C112" s="55">
        <f>SUM(C109:C111)</f>
        <v>1993.3550000000002</v>
      </c>
      <c r="D112" s="55">
        <f t="shared" ref="D112:H112" si="73">SUM(D109:D111)</f>
        <v>175220.66322729527</v>
      </c>
      <c r="E112" s="55">
        <f t="shared" si="73"/>
        <v>503.0920000000001</v>
      </c>
      <c r="F112" s="55">
        <f t="shared" si="73"/>
        <v>61680.89843999999</v>
      </c>
      <c r="G112" s="55">
        <f t="shared" si="73"/>
        <v>2496.4470000000001</v>
      </c>
      <c r="H112" s="55">
        <f t="shared" si="73"/>
        <v>236901.56166729529</v>
      </c>
      <c r="L112" s="1" t="s">
        <v>70</v>
      </c>
      <c r="M112" s="55">
        <f>SUM(M109:M111)</f>
        <v>10950</v>
      </c>
      <c r="N112" s="55">
        <f t="shared" ref="N112:R112" si="74">SUM(N109:N111)</f>
        <v>152025</v>
      </c>
      <c r="O112" s="55">
        <f t="shared" si="74"/>
        <v>450</v>
      </c>
      <c r="P112" s="55">
        <f t="shared" si="74"/>
        <v>13104</v>
      </c>
      <c r="Q112" s="55">
        <f t="shared" si="74"/>
        <v>11400</v>
      </c>
      <c r="R112" s="55">
        <f t="shared" si="74"/>
        <v>165129</v>
      </c>
    </row>
    <row r="114" spans="2:18" x14ac:dyDescent="0.25">
      <c r="L114" s="60"/>
      <c r="M114" s="61"/>
      <c r="N114" s="61"/>
      <c r="O114" s="61"/>
      <c r="P114" s="61"/>
      <c r="Q114" s="61"/>
      <c r="R114" s="61"/>
    </row>
    <row r="115" spans="2:18" ht="15.75" thickBot="1" x14ac:dyDescent="0.3">
      <c r="B115" s="59" t="s">
        <v>93</v>
      </c>
      <c r="L115" s="59" t="s">
        <v>97</v>
      </c>
    </row>
    <row r="116" spans="2:18" ht="15.75" thickBot="1" x14ac:dyDescent="0.3">
      <c r="B116" s="1" t="s">
        <v>87</v>
      </c>
      <c r="C116" s="80">
        <v>2019</v>
      </c>
      <c r="D116" s="81"/>
      <c r="E116" s="81"/>
      <c r="F116" s="81"/>
      <c r="G116" s="81"/>
      <c r="H116" s="82"/>
      <c r="L116" s="1" t="s">
        <v>87</v>
      </c>
      <c r="M116" s="80">
        <v>2019</v>
      </c>
      <c r="N116" s="81"/>
      <c r="O116" s="81"/>
      <c r="P116" s="81"/>
      <c r="Q116" s="81"/>
      <c r="R116" s="82"/>
    </row>
    <row r="117" spans="2:18" ht="15.75" thickBot="1" x14ac:dyDescent="0.3">
      <c r="B117" s="52"/>
      <c r="C117" s="80" t="s">
        <v>68</v>
      </c>
      <c r="D117" s="82"/>
      <c r="E117" s="80" t="s">
        <v>69</v>
      </c>
      <c r="F117" s="82"/>
      <c r="G117" s="81" t="s">
        <v>70</v>
      </c>
      <c r="H117" s="82"/>
      <c r="L117" s="52"/>
      <c r="M117" s="80" t="s">
        <v>68</v>
      </c>
      <c r="N117" s="82"/>
      <c r="O117" s="80" t="s">
        <v>69</v>
      </c>
      <c r="P117" s="82"/>
      <c r="Q117" s="81" t="s">
        <v>70</v>
      </c>
      <c r="R117" s="82"/>
    </row>
    <row r="118" spans="2:18" x14ac:dyDescent="0.25">
      <c r="B118" s="50" t="s">
        <v>65</v>
      </c>
      <c r="C118" s="53"/>
      <c r="D118" s="53"/>
      <c r="E118" s="53"/>
      <c r="F118" s="53"/>
      <c r="G118" s="53">
        <f t="shared" ref="G118:H120" si="75">SUM(C118+E118)</f>
        <v>0</v>
      </c>
      <c r="H118" s="53">
        <f t="shared" si="75"/>
        <v>0</v>
      </c>
      <c r="L118" s="50" t="s">
        <v>65</v>
      </c>
      <c r="M118" s="53"/>
      <c r="N118" s="53"/>
      <c r="O118" s="53"/>
      <c r="P118" s="53"/>
      <c r="Q118" s="53">
        <f t="shared" ref="Q118:R120" si="76">SUM(M118+O118)</f>
        <v>0</v>
      </c>
      <c r="R118" s="53">
        <f t="shared" si="76"/>
        <v>0</v>
      </c>
    </row>
    <row r="119" spans="2:18" x14ac:dyDescent="0.25">
      <c r="B119" s="49" t="s">
        <v>66</v>
      </c>
      <c r="C119" s="54"/>
      <c r="D119" s="54"/>
      <c r="E119" s="54"/>
      <c r="F119" s="54"/>
      <c r="G119" s="54">
        <f t="shared" si="75"/>
        <v>0</v>
      </c>
      <c r="H119" s="54">
        <f t="shared" si="75"/>
        <v>0</v>
      </c>
      <c r="L119" s="49" t="s">
        <v>66</v>
      </c>
      <c r="M119" s="54"/>
      <c r="N119" s="54"/>
      <c r="O119" s="54">
        <v>529</v>
      </c>
      <c r="P119" s="54">
        <v>19044</v>
      </c>
      <c r="Q119" s="54">
        <f t="shared" si="76"/>
        <v>529</v>
      </c>
      <c r="R119" s="54">
        <f t="shared" si="76"/>
        <v>19044</v>
      </c>
    </row>
    <row r="120" spans="2:18" x14ac:dyDescent="0.25">
      <c r="B120" s="49" t="s">
        <v>67</v>
      </c>
      <c r="C120" s="54"/>
      <c r="D120" s="54"/>
      <c r="E120" s="54">
        <v>120</v>
      </c>
      <c r="F120" s="54">
        <v>83534.52</v>
      </c>
      <c r="G120" s="54">
        <f t="shared" si="75"/>
        <v>120</v>
      </c>
      <c r="H120" s="54">
        <f t="shared" si="75"/>
        <v>83534.52</v>
      </c>
      <c r="L120" s="49" t="s">
        <v>67</v>
      </c>
      <c r="M120" s="54"/>
      <c r="N120" s="54"/>
      <c r="O120" s="54"/>
      <c r="P120" s="54"/>
      <c r="Q120" s="54">
        <f t="shared" si="76"/>
        <v>0</v>
      </c>
      <c r="R120" s="54">
        <f t="shared" si="76"/>
        <v>0</v>
      </c>
    </row>
    <row r="121" spans="2:18" x14ac:dyDescent="0.25">
      <c r="C121" s="55">
        <f t="shared" ref="C121:H121" si="77">SUM(C118:C120)</f>
        <v>0</v>
      </c>
      <c r="D121" s="55">
        <f t="shared" si="77"/>
        <v>0</v>
      </c>
      <c r="E121" s="55">
        <f t="shared" si="77"/>
        <v>120</v>
      </c>
      <c r="F121" s="55">
        <f t="shared" si="77"/>
        <v>83534.52</v>
      </c>
      <c r="G121" s="55">
        <f t="shared" si="77"/>
        <v>120</v>
      </c>
      <c r="H121" s="55">
        <f t="shared" si="77"/>
        <v>83534.52</v>
      </c>
      <c r="M121" s="55">
        <f t="shared" ref="M121:R121" si="78">SUM(M118:M120)</f>
        <v>0</v>
      </c>
      <c r="N121" s="55">
        <f t="shared" si="78"/>
        <v>0</v>
      </c>
      <c r="O121" s="55">
        <f t="shared" si="78"/>
        <v>529</v>
      </c>
      <c r="P121" s="55">
        <f t="shared" si="78"/>
        <v>19044</v>
      </c>
      <c r="Q121" s="55">
        <f t="shared" si="78"/>
        <v>529</v>
      </c>
      <c r="R121" s="55">
        <f t="shared" si="78"/>
        <v>19044</v>
      </c>
    </row>
    <row r="123" spans="2:18" x14ac:dyDescent="0.25">
      <c r="B123" s="55" t="s">
        <v>65</v>
      </c>
      <c r="C123" s="55">
        <f t="shared" ref="C123:H123" si="79">C118</f>
        <v>0</v>
      </c>
      <c r="D123" s="55">
        <f t="shared" si="79"/>
        <v>0</v>
      </c>
      <c r="E123" s="55">
        <f t="shared" si="79"/>
        <v>0</v>
      </c>
      <c r="F123" s="55">
        <f t="shared" si="79"/>
        <v>0</v>
      </c>
      <c r="G123" s="55">
        <f t="shared" si="79"/>
        <v>0</v>
      </c>
      <c r="H123" s="55">
        <f t="shared" si="79"/>
        <v>0</v>
      </c>
      <c r="L123" s="55" t="s">
        <v>65</v>
      </c>
      <c r="M123" s="55">
        <f t="shared" ref="M123:R123" si="80">M118</f>
        <v>0</v>
      </c>
      <c r="N123" s="55">
        <f t="shared" si="80"/>
        <v>0</v>
      </c>
      <c r="O123" s="55">
        <f t="shared" si="80"/>
        <v>0</v>
      </c>
      <c r="P123" s="55">
        <f t="shared" si="80"/>
        <v>0</v>
      </c>
      <c r="Q123" s="55">
        <f t="shared" si="80"/>
        <v>0</v>
      </c>
      <c r="R123" s="55">
        <f t="shared" si="80"/>
        <v>0</v>
      </c>
    </row>
    <row r="124" spans="2:18" x14ac:dyDescent="0.25">
      <c r="B124" s="1" t="s">
        <v>66</v>
      </c>
      <c r="C124" s="55">
        <f t="shared" ref="C124:H124" si="81">C119</f>
        <v>0</v>
      </c>
      <c r="D124" s="55">
        <f t="shared" si="81"/>
        <v>0</v>
      </c>
      <c r="E124" s="55">
        <f t="shared" si="81"/>
        <v>0</v>
      </c>
      <c r="F124" s="55">
        <f t="shared" si="81"/>
        <v>0</v>
      </c>
      <c r="G124" s="55">
        <f t="shared" si="81"/>
        <v>0</v>
      </c>
      <c r="H124" s="55">
        <f t="shared" si="81"/>
        <v>0</v>
      </c>
      <c r="L124" s="1" t="s">
        <v>66</v>
      </c>
      <c r="M124" s="55">
        <f t="shared" ref="M124:R124" si="82">M119</f>
        <v>0</v>
      </c>
      <c r="N124" s="55">
        <f t="shared" si="82"/>
        <v>0</v>
      </c>
      <c r="O124" s="55">
        <f t="shared" si="82"/>
        <v>529</v>
      </c>
      <c r="P124" s="55">
        <f t="shared" si="82"/>
        <v>19044</v>
      </c>
      <c r="Q124" s="55">
        <f t="shared" si="82"/>
        <v>529</v>
      </c>
      <c r="R124" s="55">
        <f t="shared" si="82"/>
        <v>19044</v>
      </c>
    </row>
    <row r="125" spans="2:18" x14ac:dyDescent="0.25">
      <c r="B125" s="1" t="s">
        <v>67</v>
      </c>
      <c r="C125" s="55">
        <f t="shared" ref="C125:H125" si="83">C120</f>
        <v>0</v>
      </c>
      <c r="D125" s="55">
        <f t="shared" si="83"/>
        <v>0</v>
      </c>
      <c r="E125" s="55">
        <f t="shared" si="83"/>
        <v>120</v>
      </c>
      <c r="F125" s="55">
        <f t="shared" si="83"/>
        <v>83534.52</v>
      </c>
      <c r="G125" s="55">
        <f t="shared" si="83"/>
        <v>120</v>
      </c>
      <c r="H125" s="55">
        <f t="shared" si="83"/>
        <v>83534.52</v>
      </c>
      <c r="L125" s="1" t="s">
        <v>67</v>
      </c>
      <c r="M125" s="55">
        <f t="shared" ref="M125:R125" si="84">M120</f>
        <v>0</v>
      </c>
      <c r="N125" s="55">
        <f t="shared" si="84"/>
        <v>0</v>
      </c>
      <c r="O125" s="55">
        <f t="shared" si="84"/>
        <v>0</v>
      </c>
      <c r="P125" s="55">
        <f t="shared" si="84"/>
        <v>0</v>
      </c>
      <c r="Q125" s="55">
        <f t="shared" si="84"/>
        <v>0</v>
      </c>
      <c r="R125" s="55">
        <f t="shared" si="84"/>
        <v>0</v>
      </c>
    </row>
    <row r="126" spans="2:18" x14ac:dyDescent="0.25">
      <c r="B126" s="1" t="s">
        <v>70</v>
      </c>
      <c r="C126" s="55">
        <f>SUM(C123:C125)</f>
        <v>0</v>
      </c>
      <c r="D126" s="55">
        <f t="shared" ref="D126:H126" si="85">SUM(D123:D125)</f>
        <v>0</v>
      </c>
      <c r="E126" s="55">
        <f t="shared" si="85"/>
        <v>120</v>
      </c>
      <c r="F126" s="55">
        <f t="shared" si="85"/>
        <v>83534.52</v>
      </c>
      <c r="G126" s="55">
        <f t="shared" si="85"/>
        <v>120</v>
      </c>
      <c r="H126" s="55">
        <f t="shared" si="85"/>
        <v>83534.52</v>
      </c>
      <c r="L126" s="1" t="s">
        <v>70</v>
      </c>
      <c r="M126" s="55">
        <f>SUM(M123:M125)</f>
        <v>0</v>
      </c>
      <c r="N126" s="55">
        <f t="shared" ref="N126:R126" si="86">SUM(N123:N125)</f>
        <v>0</v>
      </c>
      <c r="O126" s="55">
        <f t="shared" si="86"/>
        <v>529</v>
      </c>
      <c r="P126" s="55">
        <f t="shared" si="86"/>
        <v>19044</v>
      </c>
      <c r="Q126" s="55">
        <f t="shared" si="86"/>
        <v>529</v>
      </c>
      <c r="R126" s="55">
        <f t="shared" si="86"/>
        <v>19044</v>
      </c>
    </row>
    <row r="128" spans="2:18" ht="15.75" thickBot="1" x14ac:dyDescent="0.3">
      <c r="B128" s="59" t="s">
        <v>109</v>
      </c>
      <c r="L128" s="59" t="s">
        <v>104</v>
      </c>
    </row>
    <row r="129" spans="2:18" ht="15.75" thickBot="1" x14ac:dyDescent="0.3">
      <c r="B129" s="1" t="s">
        <v>87</v>
      </c>
      <c r="C129" s="80">
        <v>2019</v>
      </c>
      <c r="D129" s="81"/>
      <c r="E129" s="81"/>
      <c r="F129" s="81"/>
      <c r="G129" s="81"/>
      <c r="H129" s="82"/>
      <c r="L129" s="1" t="s">
        <v>87</v>
      </c>
      <c r="M129" s="80">
        <v>2019</v>
      </c>
      <c r="N129" s="81"/>
      <c r="O129" s="81"/>
      <c r="P129" s="81"/>
      <c r="Q129" s="81"/>
      <c r="R129" s="82"/>
    </row>
    <row r="130" spans="2:18" ht="15.75" thickBot="1" x14ac:dyDescent="0.3">
      <c r="B130" s="52"/>
      <c r="C130" s="80" t="s">
        <v>68</v>
      </c>
      <c r="D130" s="82"/>
      <c r="E130" s="80" t="s">
        <v>69</v>
      </c>
      <c r="F130" s="82"/>
      <c r="G130" s="81" t="s">
        <v>70</v>
      </c>
      <c r="H130" s="82"/>
      <c r="L130" s="52"/>
      <c r="M130" s="80" t="s">
        <v>68</v>
      </c>
      <c r="N130" s="82"/>
      <c r="O130" s="80" t="s">
        <v>69</v>
      </c>
      <c r="P130" s="82"/>
      <c r="Q130" s="81" t="s">
        <v>70</v>
      </c>
      <c r="R130" s="82"/>
    </row>
    <row r="131" spans="2:18" x14ac:dyDescent="0.25">
      <c r="B131" s="50" t="s">
        <v>65</v>
      </c>
      <c r="C131" s="53"/>
      <c r="D131" s="53"/>
      <c r="E131" s="53"/>
      <c r="F131" s="53"/>
      <c r="G131" s="53">
        <f t="shared" ref="G131:H133" si="87">SUM(C131+E131)</f>
        <v>0</v>
      </c>
      <c r="H131" s="53">
        <f t="shared" si="87"/>
        <v>0</v>
      </c>
      <c r="L131" s="50" t="s">
        <v>65</v>
      </c>
      <c r="M131" s="53">
        <v>20</v>
      </c>
      <c r="N131" s="53">
        <v>4433.7</v>
      </c>
      <c r="O131" s="53"/>
      <c r="P131" s="53"/>
      <c r="Q131" s="53">
        <f t="shared" ref="Q131:Q133" si="88">SUM(M131+O131)</f>
        <v>20</v>
      </c>
      <c r="R131" s="53">
        <f t="shared" ref="R131:R133" si="89">SUM(N131+P131)</f>
        <v>4433.7</v>
      </c>
    </row>
    <row r="132" spans="2:18" x14ac:dyDescent="0.25">
      <c r="B132" s="49" t="s">
        <v>66</v>
      </c>
      <c r="C132" s="54"/>
      <c r="D132" s="54"/>
      <c r="E132" s="54">
        <v>25</v>
      </c>
      <c r="F132" s="54">
        <v>9450</v>
      </c>
      <c r="G132" s="54">
        <f t="shared" si="87"/>
        <v>25</v>
      </c>
      <c r="H132" s="54">
        <f t="shared" si="87"/>
        <v>9450</v>
      </c>
      <c r="L132" s="49" t="s">
        <v>66</v>
      </c>
      <c r="M132" s="54"/>
      <c r="N132" s="54"/>
      <c r="O132" s="54"/>
      <c r="P132" s="54"/>
      <c r="Q132" s="54">
        <f t="shared" si="88"/>
        <v>0</v>
      </c>
      <c r="R132" s="54">
        <f t="shared" si="89"/>
        <v>0</v>
      </c>
    </row>
    <row r="133" spans="2:18" x14ac:dyDescent="0.25">
      <c r="B133" s="49" t="s">
        <v>67</v>
      </c>
      <c r="C133" s="54"/>
      <c r="D133" s="54"/>
      <c r="E133" s="54">
        <v>1</v>
      </c>
      <c r="F133" s="54">
        <v>15316.5</v>
      </c>
      <c r="G133" s="54">
        <f t="shared" si="87"/>
        <v>1</v>
      </c>
      <c r="H133" s="54">
        <f t="shared" si="87"/>
        <v>15316.5</v>
      </c>
      <c r="L133" s="49" t="s">
        <v>67</v>
      </c>
      <c r="M133" s="54"/>
      <c r="N133" s="54"/>
      <c r="O133" s="54"/>
      <c r="P133" s="54"/>
      <c r="Q133" s="54">
        <f t="shared" si="88"/>
        <v>0</v>
      </c>
      <c r="R133" s="54">
        <f t="shared" si="89"/>
        <v>0</v>
      </c>
    </row>
    <row r="134" spans="2:18" x14ac:dyDescent="0.25">
      <c r="C134" s="55">
        <f t="shared" ref="C134:H134" si="90">SUM(C131:C133)</f>
        <v>0</v>
      </c>
      <c r="D134" s="55">
        <f t="shared" si="90"/>
        <v>0</v>
      </c>
      <c r="E134" s="55">
        <f t="shared" si="90"/>
        <v>26</v>
      </c>
      <c r="F134" s="55">
        <f t="shared" si="90"/>
        <v>24766.5</v>
      </c>
      <c r="G134" s="55">
        <f t="shared" si="90"/>
        <v>26</v>
      </c>
      <c r="H134" s="55">
        <f t="shared" si="90"/>
        <v>24766.5</v>
      </c>
      <c r="M134" s="55">
        <f t="shared" ref="M134" si="91">SUM(M131:M133)</f>
        <v>20</v>
      </c>
      <c r="N134" s="55">
        <f t="shared" ref="N134" si="92">SUM(N131:N133)</f>
        <v>4433.7</v>
      </c>
      <c r="O134" s="55">
        <f t="shared" ref="O134" si="93">SUM(O131:O133)</f>
        <v>0</v>
      </c>
      <c r="P134" s="55">
        <f t="shared" ref="P134" si="94">SUM(P131:P133)</f>
        <v>0</v>
      </c>
      <c r="Q134" s="55">
        <f t="shared" ref="Q134" si="95">SUM(Q131:Q133)</f>
        <v>20</v>
      </c>
      <c r="R134" s="55">
        <f t="shared" ref="R134" si="96">SUM(R131:R133)</f>
        <v>4433.7</v>
      </c>
    </row>
    <row r="136" spans="2:18" x14ac:dyDescent="0.25">
      <c r="B136" s="55" t="s">
        <v>65</v>
      </c>
      <c r="C136" s="55">
        <f t="shared" ref="C136:H136" si="97">C131</f>
        <v>0</v>
      </c>
      <c r="D136" s="55">
        <f t="shared" si="97"/>
        <v>0</v>
      </c>
      <c r="E136" s="55">
        <f t="shared" si="97"/>
        <v>0</v>
      </c>
      <c r="F136" s="55">
        <f t="shared" si="97"/>
        <v>0</v>
      </c>
      <c r="G136" s="55">
        <f t="shared" si="97"/>
        <v>0</v>
      </c>
      <c r="H136" s="55">
        <f t="shared" si="97"/>
        <v>0</v>
      </c>
      <c r="L136" s="55" t="s">
        <v>65</v>
      </c>
      <c r="M136" s="55">
        <f t="shared" ref="M136:R136" si="98">M131</f>
        <v>20</v>
      </c>
      <c r="N136" s="55">
        <f t="shared" si="98"/>
        <v>4433.7</v>
      </c>
      <c r="O136" s="55">
        <f t="shared" si="98"/>
        <v>0</v>
      </c>
      <c r="P136" s="55">
        <f t="shared" si="98"/>
        <v>0</v>
      </c>
      <c r="Q136" s="55">
        <f t="shared" si="98"/>
        <v>20</v>
      </c>
      <c r="R136" s="55">
        <f t="shared" si="98"/>
        <v>4433.7</v>
      </c>
    </row>
    <row r="137" spans="2:18" x14ac:dyDescent="0.25">
      <c r="B137" s="1" t="s">
        <v>66</v>
      </c>
      <c r="C137" s="55">
        <f t="shared" ref="C137:H137" si="99">C132</f>
        <v>0</v>
      </c>
      <c r="D137" s="55">
        <f t="shared" si="99"/>
        <v>0</v>
      </c>
      <c r="E137" s="55">
        <f t="shared" si="99"/>
        <v>25</v>
      </c>
      <c r="F137" s="55">
        <f t="shared" si="99"/>
        <v>9450</v>
      </c>
      <c r="G137" s="55">
        <f t="shared" si="99"/>
        <v>25</v>
      </c>
      <c r="H137" s="55">
        <f t="shared" si="99"/>
        <v>9450</v>
      </c>
      <c r="L137" s="1" t="s">
        <v>66</v>
      </c>
      <c r="M137" s="55">
        <f t="shared" ref="M137:R137" si="100">M132</f>
        <v>0</v>
      </c>
      <c r="N137" s="55">
        <f t="shared" si="100"/>
        <v>0</v>
      </c>
      <c r="O137" s="55">
        <f t="shared" si="100"/>
        <v>0</v>
      </c>
      <c r="P137" s="55">
        <f t="shared" si="100"/>
        <v>0</v>
      </c>
      <c r="Q137" s="55">
        <f t="shared" si="100"/>
        <v>0</v>
      </c>
      <c r="R137" s="55">
        <f t="shared" si="100"/>
        <v>0</v>
      </c>
    </row>
    <row r="138" spans="2:18" x14ac:dyDescent="0.25">
      <c r="B138" s="1" t="s">
        <v>67</v>
      </c>
      <c r="C138" s="55">
        <f t="shared" ref="C138:H138" si="101">C133</f>
        <v>0</v>
      </c>
      <c r="D138" s="55">
        <f t="shared" si="101"/>
        <v>0</v>
      </c>
      <c r="E138" s="55">
        <f t="shared" si="101"/>
        <v>1</v>
      </c>
      <c r="F138" s="55">
        <f t="shared" si="101"/>
        <v>15316.5</v>
      </c>
      <c r="G138" s="55">
        <f t="shared" si="101"/>
        <v>1</v>
      </c>
      <c r="H138" s="55">
        <f t="shared" si="101"/>
        <v>15316.5</v>
      </c>
      <c r="L138" s="1" t="s">
        <v>67</v>
      </c>
      <c r="M138" s="55">
        <f t="shared" ref="M138:R138" si="102">M133</f>
        <v>0</v>
      </c>
      <c r="N138" s="55">
        <f t="shared" si="102"/>
        <v>0</v>
      </c>
      <c r="O138" s="55">
        <f t="shared" si="102"/>
        <v>0</v>
      </c>
      <c r="P138" s="55">
        <f t="shared" si="102"/>
        <v>0</v>
      </c>
      <c r="Q138" s="55">
        <f t="shared" si="102"/>
        <v>0</v>
      </c>
      <c r="R138" s="55">
        <f t="shared" si="102"/>
        <v>0</v>
      </c>
    </row>
    <row r="139" spans="2:18" x14ac:dyDescent="0.25">
      <c r="B139" s="1" t="s">
        <v>70</v>
      </c>
      <c r="C139" s="55">
        <f>SUM(C136:C138)</f>
        <v>0</v>
      </c>
      <c r="D139" s="55">
        <f t="shared" ref="D139:H139" si="103">SUM(D136:D138)</f>
        <v>0</v>
      </c>
      <c r="E139" s="55">
        <f t="shared" si="103"/>
        <v>26</v>
      </c>
      <c r="F139" s="55">
        <f t="shared" si="103"/>
        <v>24766.5</v>
      </c>
      <c r="G139" s="55">
        <f t="shared" si="103"/>
        <v>26</v>
      </c>
      <c r="H139" s="55">
        <f t="shared" si="103"/>
        <v>24766.5</v>
      </c>
      <c r="L139" s="1" t="s">
        <v>70</v>
      </c>
      <c r="M139" s="55">
        <f>SUM(M136:M138)</f>
        <v>20</v>
      </c>
      <c r="N139" s="55">
        <f t="shared" ref="N139:R139" si="104">SUM(N136:N138)</f>
        <v>4433.7</v>
      </c>
      <c r="O139" s="55">
        <f t="shared" si="104"/>
        <v>0</v>
      </c>
      <c r="P139" s="55">
        <f t="shared" si="104"/>
        <v>0</v>
      </c>
      <c r="Q139" s="55">
        <f t="shared" si="104"/>
        <v>20</v>
      </c>
      <c r="R139" s="55">
        <f t="shared" si="104"/>
        <v>4433.7</v>
      </c>
    </row>
    <row r="140" spans="2:18" x14ac:dyDescent="0.25">
      <c r="C140" s="55"/>
      <c r="D140" s="55"/>
      <c r="E140" s="55"/>
      <c r="F140" s="55"/>
      <c r="G140" s="55"/>
      <c r="H140" s="55"/>
      <c r="M140" s="55"/>
      <c r="N140" s="55"/>
      <c r="O140" s="55"/>
      <c r="P140" s="55"/>
      <c r="Q140" s="55"/>
      <c r="R140" s="55"/>
    </row>
    <row r="141" spans="2:18" ht="15.75" thickBot="1" x14ac:dyDescent="0.3">
      <c r="C141" s="55"/>
      <c r="D141" s="55"/>
      <c r="E141" s="55"/>
      <c r="F141" s="55"/>
      <c r="G141" s="55"/>
      <c r="H141" s="55"/>
      <c r="L141" s="59" t="s">
        <v>110</v>
      </c>
    </row>
    <row r="142" spans="2:18" ht="15.75" thickBot="1" x14ac:dyDescent="0.3">
      <c r="B142" s="59" t="s">
        <v>106</v>
      </c>
      <c r="L142" s="1" t="s">
        <v>87</v>
      </c>
      <c r="M142" s="80">
        <v>2019</v>
      </c>
      <c r="N142" s="81"/>
      <c r="O142" s="81"/>
      <c r="P142" s="81"/>
      <c r="Q142" s="81"/>
      <c r="R142" s="82"/>
    </row>
    <row r="143" spans="2:18" ht="15.75" thickBot="1" x14ac:dyDescent="0.3">
      <c r="B143" s="1" t="s">
        <v>87</v>
      </c>
      <c r="C143" s="80">
        <v>2019</v>
      </c>
      <c r="D143" s="81"/>
      <c r="E143" s="81"/>
      <c r="F143" s="81"/>
      <c r="G143" s="81"/>
      <c r="H143" s="82"/>
      <c r="L143" s="52"/>
      <c r="M143" s="80" t="s">
        <v>68</v>
      </c>
      <c r="N143" s="82"/>
      <c r="O143" s="80" t="s">
        <v>69</v>
      </c>
      <c r="P143" s="82"/>
      <c r="Q143" s="81" t="s">
        <v>70</v>
      </c>
      <c r="R143" s="82"/>
    </row>
    <row r="144" spans="2:18" ht="15.75" thickBot="1" x14ac:dyDescent="0.3">
      <c r="B144" s="52"/>
      <c r="C144" s="80" t="s">
        <v>68</v>
      </c>
      <c r="D144" s="82"/>
      <c r="E144" s="80" t="s">
        <v>69</v>
      </c>
      <c r="F144" s="82"/>
      <c r="G144" s="81" t="s">
        <v>70</v>
      </c>
      <c r="H144" s="82"/>
      <c r="L144" s="50" t="s">
        <v>65</v>
      </c>
      <c r="M144" s="53"/>
      <c r="N144" s="53"/>
      <c r="O144" s="53"/>
      <c r="P144" s="53"/>
      <c r="Q144" s="53">
        <f t="shared" ref="Q144:Q146" si="105">SUM(M144+O144)</f>
        <v>0</v>
      </c>
      <c r="R144" s="53">
        <f t="shared" ref="R144:R146" si="106">SUM(N144+P144)</f>
        <v>0</v>
      </c>
    </row>
    <row r="145" spans="2:18" x14ac:dyDescent="0.25">
      <c r="B145" s="50" t="s">
        <v>65</v>
      </c>
      <c r="C145" s="53"/>
      <c r="D145" s="53"/>
      <c r="E145" s="53"/>
      <c r="F145" s="53"/>
      <c r="G145" s="53">
        <f t="shared" ref="G145:G147" si="107">SUM(C145+E145)</f>
        <v>0</v>
      </c>
      <c r="H145" s="53">
        <f t="shared" ref="H145:H147" si="108">SUM(D145+F145)</f>
        <v>0</v>
      </c>
      <c r="L145" s="49" t="s">
        <v>66</v>
      </c>
      <c r="M145" s="54">
        <v>41</v>
      </c>
      <c r="N145" s="54">
        <v>4870</v>
      </c>
      <c r="O145" s="54"/>
      <c r="P145" s="54"/>
      <c r="Q145" s="54">
        <f t="shared" si="105"/>
        <v>41</v>
      </c>
      <c r="R145" s="54">
        <f t="shared" si="106"/>
        <v>4870</v>
      </c>
    </row>
    <row r="146" spans="2:18" x14ac:dyDescent="0.25">
      <c r="B146" s="49" t="s">
        <v>66</v>
      </c>
      <c r="C146" s="54"/>
      <c r="D146" s="54"/>
      <c r="E146" s="54"/>
      <c r="F146" s="54"/>
      <c r="G146" s="54">
        <f t="shared" si="107"/>
        <v>0</v>
      </c>
      <c r="H146" s="54">
        <f t="shared" si="108"/>
        <v>0</v>
      </c>
      <c r="L146" s="49" t="s">
        <v>67</v>
      </c>
      <c r="M146" s="54">
        <v>40</v>
      </c>
      <c r="N146" s="54">
        <v>1780</v>
      </c>
      <c r="O146" s="54"/>
      <c r="P146" s="54"/>
      <c r="Q146" s="54">
        <f t="shared" si="105"/>
        <v>40</v>
      </c>
      <c r="R146" s="54">
        <f t="shared" si="106"/>
        <v>1780</v>
      </c>
    </row>
    <row r="147" spans="2:18" x14ac:dyDescent="0.25">
      <c r="B147" s="49" t="s">
        <v>67</v>
      </c>
      <c r="C147" s="54">
        <v>544</v>
      </c>
      <c r="D147" s="54">
        <v>4868.7999999999993</v>
      </c>
      <c r="E147" s="54"/>
      <c r="F147" s="54"/>
      <c r="G147" s="54">
        <f t="shared" si="107"/>
        <v>544</v>
      </c>
      <c r="H147" s="54">
        <f t="shared" si="108"/>
        <v>4868.7999999999993</v>
      </c>
      <c r="M147" s="55">
        <f t="shared" ref="M147:R147" si="109">SUM(M144:M146)</f>
        <v>81</v>
      </c>
      <c r="N147" s="55">
        <f t="shared" si="109"/>
        <v>6650</v>
      </c>
      <c r="O147" s="55">
        <f t="shared" si="109"/>
        <v>0</v>
      </c>
      <c r="P147" s="55">
        <f t="shared" si="109"/>
        <v>0</v>
      </c>
      <c r="Q147" s="55">
        <f t="shared" si="109"/>
        <v>81</v>
      </c>
      <c r="R147" s="55">
        <f t="shared" si="109"/>
        <v>6650</v>
      </c>
    </row>
    <row r="148" spans="2:18" x14ac:dyDescent="0.25">
      <c r="C148" s="55">
        <f t="shared" ref="C148:H148" si="110">SUM(C145:C147)</f>
        <v>544</v>
      </c>
      <c r="D148" s="55">
        <f t="shared" si="110"/>
        <v>4868.7999999999993</v>
      </c>
      <c r="E148" s="55">
        <f t="shared" si="110"/>
        <v>0</v>
      </c>
      <c r="F148" s="55">
        <f t="shared" si="110"/>
        <v>0</v>
      </c>
      <c r="G148" s="55">
        <f t="shared" si="110"/>
        <v>544</v>
      </c>
      <c r="H148" s="55">
        <f t="shared" si="110"/>
        <v>4868.7999999999993</v>
      </c>
    </row>
    <row r="149" spans="2:18" x14ac:dyDescent="0.25">
      <c r="L149" s="55" t="s">
        <v>65</v>
      </c>
      <c r="M149" s="55">
        <f t="shared" ref="M149:R149" si="111">M144</f>
        <v>0</v>
      </c>
      <c r="N149" s="55">
        <f t="shared" si="111"/>
        <v>0</v>
      </c>
      <c r="O149" s="55">
        <f t="shared" si="111"/>
        <v>0</v>
      </c>
      <c r="P149" s="55">
        <f t="shared" si="111"/>
        <v>0</v>
      </c>
      <c r="Q149" s="55">
        <f t="shared" si="111"/>
        <v>0</v>
      </c>
      <c r="R149" s="55">
        <f t="shared" si="111"/>
        <v>0</v>
      </c>
    </row>
    <row r="150" spans="2:18" x14ac:dyDescent="0.25">
      <c r="B150" s="55" t="s">
        <v>65</v>
      </c>
      <c r="C150" s="55">
        <f t="shared" ref="C150:H150" si="112">C145</f>
        <v>0</v>
      </c>
      <c r="D150" s="55">
        <f t="shared" si="112"/>
        <v>0</v>
      </c>
      <c r="E150" s="55">
        <f t="shared" si="112"/>
        <v>0</v>
      </c>
      <c r="F150" s="55">
        <f t="shared" si="112"/>
        <v>0</v>
      </c>
      <c r="G150" s="55">
        <f t="shared" si="112"/>
        <v>0</v>
      </c>
      <c r="H150" s="55">
        <f t="shared" si="112"/>
        <v>0</v>
      </c>
      <c r="L150" s="1" t="s">
        <v>66</v>
      </c>
      <c r="M150" s="55">
        <f t="shared" ref="M150:R150" si="113">M145</f>
        <v>41</v>
      </c>
      <c r="N150" s="55">
        <f t="shared" si="113"/>
        <v>4870</v>
      </c>
      <c r="O150" s="55">
        <f t="shared" si="113"/>
        <v>0</v>
      </c>
      <c r="P150" s="55">
        <f t="shared" si="113"/>
        <v>0</v>
      </c>
      <c r="Q150" s="55">
        <f t="shared" si="113"/>
        <v>41</v>
      </c>
      <c r="R150" s="55">
        <f t="shared" si="113"/>
        <v>4870</v>
      </c>
    </row>
    <row r="151" spans="2:18" x14ac:dyDescent="0.25">
      <c r="B151" s="1" t="s">
        <v>66</v>
      </c>
      <c r="C151" s="55">
        <f t="shared" ref="C151:H151" si="114">C146</f>
        <v>0</v>
      </c>
      <c r="D151" s="55">
        <f t="shared" si="114"/>
        <v>0</v>
      </c>
      <c r="E151" s="55">
        <f t="shared" si="114"/>
        <v>0</v>
      </c>
      <c r="F151" s="55">
        <f t="shared" si="114"/>
        <v>0</v>
      </c>
      <c r="G151" s="55">
        <f t="shared" si="114"/>
        <v>0</v>
      </c>
      <c r="H151" s="55">
        <f t="shared" si="114"/>
        <v>0</v>
      </c>
      <c r="L151" s="1" t="s">
        <v>67</v>
      </c>
      <c r="M151" s="55">
        <f t="shared" ref="M151:R151" si="115">M146</f>
        <v>40</v>
      </c>
      <c r="N151" s="55">
        <f t="shared" si="115"/>
        <v>1780</v>
      </c>
      <c r="O151" s="55">
        <f t="shared" si="115"/>
        <v>0</v>
      </c>
      <c r="P151" s="55">
        <f t="shared" si="115"/>
        <v>0</v>
      </c>
      <c r="Q151" s="55">
        <f t="shared" si="115"/>
        <v>40</v>
      </c>
      <c r="R151" s="55">
        <f t="shared" si="115"/>
        <v>1780</v>
      </c>
    </row>
    <row r="152" spans="2:18" x14ac:dyDescent="0.25">
      <c r="B152" s="1" t="s">
        <v>67</v>
      </c>
      <c r="C152" s="55">
        <f t="shared" ref="C152:H152" si="116">C147</f>
        <v>544</v>
      </c>
      <c r="D152" s="55">
        <f t="shared" si="116"/>
        <v>4868.7999999999993</v>
      </c>
      <c r="E152" s="55">
        <f t="shared" si="116"/>
        <v>0</v>
      </c>
      <c r="F152" s="55">
        <f t="shared" si="116"/>
        <v>0</v>
      </c>
      <c r="G152" s="55">
        <f t="shared" si="116"/>
        <v>544</v>
      </c>
      <c r="H152" s="55">
        <f t="shared" si="116"/>
        <v>4868.7999999999993</v>
      </c>
      <c r="L152" s="1" t="s">
        <v>70</v>
      </c>
      <c r="M152" s="55">
        <f>SUM(M149:M151)</f>
        <v>81</v>
      </c>
      <c r="N152" s="55">
        <f t="shared" ref="N152:R152" si="117">SUM(N149:N151)</f>
        <v>6650</v>
      </c>
      <c r="O152" s="55">
        <f t="shared" si="117"/>
        <v>0</v>
      </c>
      <c r="P152" s="55">
        <f t="shared" si="117"/>
        <v>0</v>
      </c>
      <c r="Q152" s="55">
        <f t="shared" si="117"/>
        <v>81</v>
      </c>
      <c r="R152" s="55">
        <f t="shared" si="117"/>
        <v>6650</v>
      </c>
    </row>
    <row r="153" spans="2:18" x14ac:dyDescent="0.25">
      <c r="B153" s="1" t="s">
        <v>70</v>
      </c>
      <c r="C153" s="55">
        <f>SUM(C150:C152)</f>
        <v>544</v>
      </c>
      <c r="D153" s="55">
        <f t="shared" ref="D153:H153" si="118">SUM(D150:D152)</f>
        <v>4868.7999999999993</v>
      </c>
      <c r="E153" s="55">
        <f t="shared" si="118"/>
        <v>0</v>
      </c>
      <c r="F153" s="55">
        <f t="shared" si="118"/>
        <v>0</v>
      </c>
      <c r="G153" s="55">
        <f t="shared" si="118"/>
        <v>544</v>
      </c>
      <c r="H153" s="55">
        <f t="shared" si="118"/>
        <v>4868.7999999999993</v>
      </c>
      <c r="M153" s="55"/>
      <c r="N153" s="55"/>
      <c r="O153" s="55"/>
      <c r="P153" s="55"/>
      <c r="Q153" s="55"/>
      <c r="R153" s="55"/>
    </row>
    <row r="155" spans="2:18" ht="15.75" thickBot="1" x14ac:dyDescent="0.3">
      <c r="B155" s="59" t="s">
        <v>107</v>
      </c>
    </row>
    <row r="156" spans="2:18" ht="15.75" thickBot="1" x14ac:dyDescent="0.3">
      <c r="B156" s="1" t="s">
        <v>87</v>
      </c>
      <c r="C156" s="80">
        <v>2019</v>
      </c>
      <c r="D156" s="81"/>
      <c r="E156" s="81"/>
      <c r="F156" s="81"/>
      <c r="G156" s="81"/>
      <c r="H156" s="82"/>
    </row>
    <row r="157" spans="2:18" ht="15.75" thickBot="1" x14ac:dyDescent="0.3">
      <c r="B157" s="52"/>
      <c r="C157" s="80" t="s">
        <v>68</v>
      </c>
      <c r="D157" s="82"/>
      <c r="E157" s="80" t="s">
        <v>69</v>
      </c>
      <c r="F157" s="82"/>
      <c r="G157" s="81" t="s">
        <v>70</v>
      </c>
      <c r="H157" s="82"/>
    </row>
    <row r="158" spans="2:18" x14ac:dyDescent="0.25">
      <c r="B158" s="50" t="s">
        <v>65</v>
      </c>
      <c r="C158" s="53"/>
      <c r="D158" s="53"/>
      <c r="E158" s="53"/>
      <c r="F158" s="53"/>
      <c r="G158" s="53">
        <f t="shared" ref="G158:G160" si="119">SUM(C158+E158)</f>
        <v>0</v>
      </c>
      <c r="H158" s="53">
        <f t="shared" ref="H158:H160" si="120">SUM(D158+F158)</f>
        <v>0</v>
      </c>
    </row>
    <row r="159" spans="2:18" x14ac:dyDescent="0.25">
      <c r="B159" s="49" t="s">
        <v>66</v>
      </c>
      <c r="C159" s="54"/>
      <c r="D159" s="54"/>
      <c r="E159" s="54"/>
      <c r="F159" s="54"/>
      <c r="G159" s="54">
        <f t="shared" si="119"/>
        <v>0</v>
      </c>
      <c r="H159" s="54">
        <f t="shared" si="120"/>
        <v>0</v>
      </c>
    </row>
    <row r="160" spans="2:18" x14ac:dyDescent="0.25">
      <c r="B160" s="49" t="s">
        <v>67</v>
      </c>
      <c r="C160" s="54">
        <v>125</v>
      </c>
      <c r="D160" s="54">
        <v>65400</v>
      </c>
      <c r="E160" s="54"/>
      <c r="F160" s="54"/>
      <c r="G160" s="54">
        <f t="shared" si="119"/>
        <v>125</v>
      </c>
      <c r="H160" s="54">
        <f t="shared" si="120"/>
        <v>65400</v>
      </c>
    </row>
    <row r="161" spans="2:9" x14ac:dyDescent="0.25">
      <c r="C161" s="55">
        <f t="shared" ref="C161:H161" si="121">SUM(C158:C160)</f>
        <v>125</v>
      </c>
      <c r="D161" s="55">
        <f t="shared" si="121"/>
        <v>65400</v>
      </c>
      <c r="E161" s="55">
        <f t="shared" si="121"/>
        <v>0</v>
      </c>
      <c r="F161" s="55">
        <f t="shared" si="121"/>
        <v>0</v>
      </c>
      <c r="G161" s="55">
        <f t="shared" si="121"/>
        <v>125</v>
      </c>
      <c r="H161" s="55">
        <f t="shared" si="121"/>
        <v>65400</v>
      </c>
    </row>
    <row r="163" spans="2:9" x14ac:dyDescent="0.25">
      <c r="B163" s="55" t="s">
        <v>65</v>
      </c>
      <c r="C163" s="55">
        <f t="shared" ref="C163:H163" si="122">C158</f>
        <v>0</v>
      </c>
      <c r="D163" s="55">
        <f t="shared" si="122"/>
        <v>0</v>
      </c>
      <c r="E163" s="55">
        <f t="shared" si="122"/>
        <v>0</v>
      </c>
      <c r="F163" s="55">
        <f t="shared" si="122"/>
        <v>0</v>
      </c>
      <c r="G163" s="55">
        <f t="shared" si="122"/>
        <v>0</v>
      </c>
      <c r="H163" s="55">
        <f t="shared" si="122"/>
        <v>0</v>
      </c>
    </row>
    <row r="164" spans="2:9" x14ac:dyDescent="0.25">
      <c r="B164" s="1" t="s">
        <v>66</v>
      </c>
      <c r="C164" s="55">
        <f t="shared" ref="C164:H164" si="123">C159</f>
        <v>0</v>
      </c>
      <c r="D164" s="55">
        <f t="shared" si="123"/>
        <v>0</v>
      </c>
      <c r="E164" s="55">
        <f t="shared" si="123"/>
        <v>0</v>
      </c>
      <c r="F164" s="55">
        <f t="shared" si="123"/>
        <v>0</v>
      </c>
      <c r="G164" s="55">
        <f t="shared" si="123"/>
        <v>0</v>
      </c>
      <c r="H164" s="55">
        <f t="shared" si="123"/>
        <v>0</v>
      </c>
    </row>
    <row r="165" spans="2:9" x14ac:dyDescent="0.25">
      <c r="B165" s="1" t="s">
        <v>67</v>
      </c>
      <c r="C165" s="55">
        <f t="shared" ref="C165:H165" si="124">C160</f>
        <v>125</v>
      </c>
      <c r="D165" s="55">
        <f t="shared" si="124"/>
        <v>65400</v>
      </c>
      <c r="E165" s="55">
        <f t="shared" si="124"/>
        <v>0</v>
      </c>
      <c r="F165" s="55">
        <f t="shared" si="124"/>
        <v>0</v>
      </c>
      <c r="G165" s="55">
        <f t="shared" si="124"/>
        <v>125</v>
      </c>
      <c r="H165" s="55">
        <f t="shared" si="124"/>
        <v>65400</v>
      </c>
    </row>
    <row r="166" spans="2:9" x14ac:dyDescent="0.25">
      <c r="B166" s="1" t="s">
        <v>70</v>
      </c>
      <c r="C166" s="55">
        <f>SUM(C163:C165)</f>
        <v>125</v>
      </c>
      <c r="D166" s="55">
        <f t="shared" ref="D166:H166" si="125">SUM(D163:D165)</f>
        <v>65400</v>
      </c>
      <c r="E166" s="55">
        <f t="shared" si="125"/>
        <v>0</v>
      </c>
      <c r="F166" s="55">
        <f t="shared" si="125"/>
        <v>0</v>
      </c>
      <c r="G166" s="55">
        <f t="shared" si="125"/>
        <v>125</v>
      </c>
      <c r="H166" s="55">
        <f t="shared" si="125"/>
        <v>65400</v>
      </c>
    </row>
    <row r="167" spans="2:9" x14ac:dyDescent="0.25">
      <c r="C167" s="55"/>
      <c r="D167" s="55"/>
      <c r="E167" s="55"/>
      <c r="F167" s="55"/>
      <c r="G167" s="55"/>
      <c r="H167" s="55"/>
    </row>
    <row r="168" spans="2:9" ht="15.75" thickBot="1" x14ac:dyDescent="0.3">
      <c r="B168" s="51" t="s">
        <v>108</v>
      </c>
    </row>
    <row r="169" spans="2:9" x14ac:dyDescent="0.25">
      <c r="B169" s="51"/>
      <c r="C169" s="101" t="s">
        <v>68</v>
      </c>
      <c r="D169" s="102"/>
      <c r="E169" s="103" t="s">
        <v>69</v>
      </c>
      <c r="F169" s="104"/>
      <c r="G169" s="101" t="s">
        <v>70</v>
      </c>
      <c r="H169" s="102"/>
      <c r="I169" s="105" t="s">
        <v>112</v>
      </c>
    </row>
    <row r="170" spans="2:9" ht="15.75" thickBot="1" x14ac:dyDescent="0.3">
      <c r="B170" s="51"/>
      <c r="C170" s="76" t="s">
        <v>113</v>
      </c>
      <c r="D170" s="77" t="s">
        <v>114</v>
      </c>
      <c r="E170" s="76" t="s">
        <v>113</v>
      </c>
      <c r="F170" s="77" t="s">
        <v>114</v>
      </c>
      <c r="G170" s="76" t="s">
        <v>113</v>
      </c>
      <c r="H170" s="77" t="s">
        <v>114</v>
      </c>
      <c r="I170" s="106"/>
    </row>
    <row r="171" spans="2:9" x14ac:dyDescent="0.25">
      <c r="B171" s="70" t="s">
        <v>65</v>
      </c>
      <c r="C171" s="53">
        <f>SUM(C41+C66+C80+C94+C109+C123+C136+L57+M80+M94+M109+M123+M136+C150+M149+C163)</f>
        <v>1773.261</v>
      </c>
      <c r="D171" s="53">
        <f t="shared" ref="D171:H171" si="126">SUM(D41+D66+D80+D94+D109+D123+D136+M57+N80+N94+N109+N123+N136+D150+N149+D163)</f>
        <v>153664.81133333337</v>
      </c>
      <c r="E171" s="53">
        <f t="shared" si="126"/>
        <v>351</v>
      </c>
      <c r="F171" s="53">
        <f t="shared" si="126"/>
        <v>53633.34</v>
      </c>
      <c r="G171" s="53">
        <f t="shared" si="126"/>
        <v>2124.261</v>
      </c>
      <c r="H171" s="53">
        <f t="shared" si="126"/>
        <v>207298.15133333334</v>
      </c>
      <c r="I171" s="75">
        <f>H171/D171</f>
        <v>1.3490281186345079</v>
      </c>
    </row>
    <row r="172" spans="2:9" x14ac:dyDescent="0.25">
      <c r="B172" s="70" t="s">
        <v>66</v>
      </c>
      <c r="C172" s="54">
        <f t="shared" ref="C172:H172" si="127">SUM(C42+C67+C81+C95+C110+C124+C137+L58+M81+M95+M110+M124+M137+C151+M150+C164)</f>
        <v>4863.7730000000001</v>
      </c>
      <c r="D172" s="54">
        <f t="shared" si="127"/>
        <v>974813.75</v>
      </c>
      <c r="E172" s="54">
        <f t="shared" si="127"/>
        <v>2847.1660000000002</v>
      </c>
      <c r="F172" s="54">
        <f t="shared" si="127"/>
        <v>361725.55200000003</v>
      </c>
      <c r="G172" s="54">
        <f t="shared" si="127"/>
        <v>7710.9390000000003</v>
      </c>
      <c r="H172" s="54">
        <f t="shared" si="127"/>
        <v>1336539.3020000001</v>
      </c>
      <c r="I172" s="71">
        <f>H172/D172</f>
        <v>1.371071450315509</v>
      </c>
    </row>
    <row r="173" spans="2:9" x14ac:dyDescent="0.25">
      <c r="B173" s="70" t="s">
        <v>67</v>
      </c>
      <c r="C173" s="54">
        <f t="shared" ref="C173:H173" si="128">SUM(C43+C68+C82+C96+C111+C125+C138+L59+M82+M96+M111+M125+M138+C152+M151+C165)</f>
        <v>17528.45</v>
      </c>
      <c r="D173" s="54">
        <f t="shared" si="128"/>
        <v>1151399.6499322404</v>
      </c>
      <c r="E173" s="54">
        <f t="shared" si="128"/>
        <v>1504.4259999999999</v>
      </c>
      <c r="F173" s="54">
        <f t="shared" si="128"/>
        <v>353148.86644000001</v>
      </c>
      <c r="G173" s="54">
        <f t="shared" si="128"/>
        <v>19032.876</v>
      </c>
      <c r="H173" s="54">
        <f t="shared" si="128"/>
        <v>1504548.5163722406</v>
      </c>
      <c r="I173" s="71">
        <f>H173/D173</f>
        <v>1.3067126748395164</v>
      </c>
    </row>
    <row r="174" spans="2:9" x14ac:dyDescent="0.25">
      <c r="B174" s="72" t="s">
        <v>70</v>
      </c>
      <c r="C174" s="73">
        <f>SUM(C171:C173)</f>
        <v>24165.484</v>
      </c>
      <c r="D174" s="73">
        <f>SUM(D171:D173)</f>
        <v>2279878.2112655737</v>
      </c>
      <c r="E174" s="73">
        <f t="shared" ref="E174:H174" si="129">SUM(E171:E173)</f>
        <v>4702.5920000000006</v>
      </c>
      <c r="F174" s="73">
        <f t="shared" si="129"/>
        <v>768507.75844000001</v>
      </c>
      <c r="G174" s="73">
        <f t="shared" si="129"/>
        <v>28868.076000000001</v>
      </c>
      <c r="H174" s="73">
        <f t="shared" si="129"/>
        <v>3048385.9697055742</v>
      </c>
      <c r="I174" s="74">
        <f>H174/D174</f>
        <v>1.3370828119864338</v>
      </c>
    </row>
  </sheetData>
  <mergeCells count="104">
    <mergeCell ref="M143:N143"/>
    <mergeCell ref="O143:P143"/>
    <mergeCell ref="Q143:R143"/>
    <mergeCell ref="C143:H143"/>
    <mergeCell ref="C156:H156"/>
    <mergeCell ref="C157:D157"/>
    <mergeCell ref="E157:F157"/>
    <mergeCell ref="G157:H157"/>
    <mergeCell ref="C144:D144"/>
    <mergeCell ref="E144:F144"/>
    <mergeCell ref="G144:H144"/>
    <mergeCell ref="C129:H129"/>
    <mergeCell ref="C130:D130"/>
    <mergeCell ref="E130:F130"/>
    <mergeCell ref="G130:H130"/>
    <mergeCell ref="M129:R129"/>
    <mergeCell ref="M130:N130"/>
    <mergeCell ref="O130:P130"/>
    <mergeCell ref="Q130:R130"/>
    <mergeCell ref="M142:R142"/>
    <mergeCell ref="C103:D103"/>
    <mergeCell ref="E103:F103"/>
    <mergeCell ref="G103:H103"/>
    <mergeCell ref="M102:R102"/>
    <mergeCell ref="M103:N103"/>
    <mergeCell ref="O103:P103"/>
    <mergeCell ref="Q103:R103"/>
    <mergeCell ref="C116:H116"/>
    <mergeCell ref="C117:D117"/>
    <mergeCell ref="E117:F117"/>
    <mergeCell ref="G117:H117"/>
    <mergeCell ref="M116:R116"/>
    <mergeCell ref="M117:N117"/>
    <mergeCell ref="O117:P117"/>
    <mergeCell ref="Q117:R117"/>
    <mergeCell ref="C87:H87"/>
    <mergeCell ref="C88:D88"/>
    <mergeCell ref="E88:F88"/>
    <mergeCell ref="G88:H88"/>
    <mergeCell ref="M87:R87"/>
    <mergeCell ref="M88:N88"/>
    <mergeCell ref="O88:P88"/>
    <mergeCell ref="Q88:R88"/>
    <mergeCell ref="C102:H102"/>
    <mergeCell ref="C51:D51"/>
    <mergeCell ref="E51:F51"/>
    <mergeCell ref="G51:H51"/>
    <mergeCell ref="C59:H59"/>
    <mergeCell ref="C73:H73"/>
    <mergeCell ref="C74:D74"/>
    <mergeCell ref="E74:F74"/>
    <mergeCell ref="G74:H74"/>
    <mergeCell ref="M73:R73"/>
    <mergeCell ref="M74:N74"/>
    <mergeCell ref="O74:P74"/>
    <mergeCell ref="Q74:R74"/>
    <mergeCell ref="L35:M35"/>
    <mergeCell ref="N35:O35"/>
    <mergeCell ref="P35:Q35"/>
    <mergeCell ref="N11:O11"/>
    <mergeCell ref="P11:Q11"/>
    <mergeCell ref="L17:Q17"/>
    <mergeCell ref="L18:M18"/>
    <mergeCell ref="N18:O18"/>
    <mergeCell ref="P18:Q18"/>
    <mergeCell ref="L25:Q25"/>
    <mergeCell ref="L26:M26"/>
    <mergeCell ref="N26:O26"/>
    <mergeCell ref="P26:Q26"/>
    <mergeCell ref="L34:Q34"/>
    <mergeCell ref="L3:Q3"/>
    <mergeCell ref="L4:M4"/>
    <mergeCell ref="N4:O4"/>
    <mergeCell ref="P4:Q4"/>
    <mergeCell ref="L10:Q10"/>
    <mergeCell ref="L11:M11"/>
    <mergeCell ref="C17:H17"/>
    <mergeCell ref="C18:D18"/>
    <mergeCell ref="E18:F18"/>
    <mergeCell ref="G18:H18"/>
    <mergeCell ref="C169:D169"/>
    <mergeCell ref="E169:F169"/>
    <mergeCell ref="G169:H169"/>
    <mergeCell ref="I169:I170"/>
    <mergeCell ref="C3:H3"/>
    <mergeCell ref="C10:H10"/>
    <mergeCell ref="C11:D11"/>
    <mergeCell ref="E11:F11"/>
    <mergeCell ref="G11:H11"/>
    <mergeCell ref="E26:F26"/>
    <mergeCell ref="G26:H26"/>
    <mergeCell ref="C4:D4"/>
    <mergeCell ref="E4:F4"/>
    <mergeCell ref="G4:H4"/>
    <mergeCell ref="C33:H33"/>
    <mergeCell ref="C34:D34"/>
    <mergeCell ref="E34:F34"/>
    <mergeCell ref="G34:H34"/>
    <mergeCell ref="C25:H25"/>
    <mergeCell ref="C26:D26"/>
    <mergeCell ref="C60:D60"/>
    <mergeCell ref="E60:F60"/>
    <mergeCell ref="G60:H60"/>
    <mergeCell ref="C50:H5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Actual Sales</vt:lpstr>
      <vt:lpstr>Sheet1</vt:lpstr>
      <vt:lpstr>Forecast Draft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 4</dc:creator>
  <cp:lastModifiedBy>sales 4</cp:lastModifiedBy>
  <dcterms:created xsi:type="dcterms:W3CDTF">2018-11-22T05:37:07Z</dcterms:created>
  <dcterms:modified xsi:type="dcterms:W3CDTF">2019-03-05T13:04:15Z</dcterms:modified>
</cp:coreProperties>
</file>